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Kyeong Kyu-Woong\Desktop\"/>
    </mc:Choice>
  </mc:AlternateContent>
  <xr:revisionPtr revIDLastSave="0" documentId="8_{E5EFF1F2-0EA0-4E29-8FB5-3ACCD934E340}" xr6:coauthVersionLast="45" xr6:coauthVersionMax="45" xr10:uidLastSave="{00000000-0000-0000-0000-000000000000}"/>
  <workbookProtection workbookAlgorithmName="SHA-512" workbookHashValue="LXnpLsL4JRzRscNr29K4ITTGq/Fo1778rQn6/vJZO88ndR7XIbCz6cCub4Pgz72mu00VaatFoMVB7RnU4Y0m6Q==" workbookSaltValue="h9b8fexyISZeYv+BiWD+Cw==" workbookSpinCount="100000" lockStructure="1"/>
  <bookViews>
    <workbookView xWindow="-108" yWindow="-108" windowWidth="23256" windowHeight="12576" firstSheet="1" activeTab="1" xr2:uid="{00000000-000D-0000-FFFF-FFFF00000000}"/>
  </bookViews>
  <sheets>
    <sheet name="OECD dashboard" sheetId="10" state="hidden" r:id="rId1"/>
    <sheet name="OECD" sheetId="1" r:id="rId2"/>
    <sheet name="OECD 2018" sheetId="8" state="hidden" r:id="rId3"/>
    <sheet name="OECD_sub" sheetId="2" r:id="rId4"/>
    <sheet name="dashboard" sheetId="5" state="hidden" r:id="rId5"/>
    <sheet name="OECD_sub 2018" sheetId="12" state="hidden" r:id="rId6"/>
    <sheet name="개도국 dashboard" sheetId="7" state="hidden" r:id="rId7"/>
    <sheet name="developing" sheetId="3" r:id="rId8"/>
    <sheet name="Sheet3" sheetId="16" state="hidden" r:id="rId9"/>
    <sheet name="developing_sub" sheetId="4" r:id="rId10"/>
    <sheet name="developing 2018" sheetId="9" state="hidden" r:id="rId11"/>
    <sheet name="developing_sub 2018" sheetId="13" state="hidden" r:id="rId12"/>
  </sheets>
  <externalReferences>
    <externalReference r:id="rId13"/>
  </externalReferences>
  <definedNames>
    <definedName name="_xlnm._FilterDatabase" localSheetId="4" hidden="1">dashboard!$B$4:$C$4</definedName>
    <definedName name="_xlnm._FilterDatabase" localSheetId="7" hidden="1">developing!$A$1:$BY$90</definedName>
    <definedName name="_xlnm._FilterDatabase" localSheetId="9" hidden="1">developing_sub!$A$1:$X$89</definedName>
    <definedName name="_xlnm._FilterDatabase" localSheetId="11" hidden="1">'developing_sub 2018'!$A$1:$X$89</definedName>
    <definedName name="_xlnm._FilterDatabase" localSheetId="1" hidden="1">OECD!$A$1:$CD$37</definedName>
    <definedName name="_xlnm._FilterDatabase" localSheetId="2" hidden="1">'OECD 2018'!$A$1:$BT$1</definedName>
    <definedName name="_xlnm._FilterDatabase" localSheetId="0" hidden="1">'OECD dashboard'!$B$4:$E$4</definedName>
    <definedName name="_xlnm._FilterDatabase" localSheetId="3" hidden="1">OECD_sub!$A$1:$AA$36</definedName>
    <definedName name="_xlnm._FilterDatabase" localSheetId="5" hidden="1">'OECD_sub 2018'!$A$1:$AA$36</definedName>
    <definedName name="_xlnm._FilterDatabase" localSheetId="6" hidden="1">'개도국 dashboard'!$B$4:$D$4</definedName>
  </definedNames>
  <calcPr calcId="191029"/>
  <pivotCaches>
    <pivotCache cacheId="0" r:id="rId14"/>
    <pivotCache cacheId="1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0" l="1"/>
  <c r="H4" i="10"/>
  <c r="E6" i="10" l="1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5" i="10"/>
  <c r="F38" i="12" l="1"/>
  <c r="CF2" i="1"/>
  <c r="O122" i="10"/>
  <c r="O121" i="10"/>
  <c r="O120" i="10"/>
  <c r="O119" i="10"/>
  <c r="O115" i="10"/>
  <c r="O112" i="10"/>
  <c r="O109" i="10"/>
  <c r="O107" i="10"/>
  <c r="O105" i="10"/>
  <c r="O102" i="10"/>
  <c r="O99" i="10"/>
  <c r="O97" i="10"/>
  <c r="O95" i="10"/>
  <c r="O92" i="10"/>
  <c r="BV3" i="8" l="1"/>
  <c r="BV4" i="8"/>
  <c r="BV5" i="8"/>
  <c r="BV6" i="8"/>
  <c r="BV7" i="8"/>
  <c r="BV8" i="8"/>
  <c r="BV9" i="8"/>
  <c r="BV10" i="8"/>
  <c r="BV11" i="8"/>
  <c r="BV12" i="8"/>
  <c r="BV13" i="8"/>
  <c r="BV14" i="8"/>
  <c r="BV15" i="8"/>
  <c r="BV16" i="8"/>
  <c r="BV17" i="8"/>
  <c r="BV18" i="8"/>
  <c r="BV19" i="8"/>
  <c r="BV20" i="8"/>
  <c r="BV21" i="8"/>
  <c r="BV22" i="8"/>
  <c r="BV23" i="8"/>
  <c r="BV24" i="8"/>
  <c r="BV25" i="8"/>
  <c r="BV26" i="8"/>
  <c r="BV27" i="8"/>
  <c r="BV28" i="8"/>
  <c r="BV29" i="8"/>
  <c r="BV30" i="8"/>
  <c r="BW30" i="8" s="1"/>
  <c r="BV31" i="8"/>
  <c r="BV32" i="8"/>
  <c r="BV33" i="8"/>
  <c r="BV34" i="8"/>
  <c r="BW34" i="8" s="1"/>
  <c r="BV35" i="8"/>
  <c r="BV36" i="8"/>
  <c r="BV2" i="8"/>
  <c r="CF3" i="1"/>
  <c r="CF4" i="1"/>
  <c r="CF5" i="1"/>
  <c r="CF6" i="1"/>
  <c r="CF7" i="1"/>
  <c r="CG7" i="1" s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G28" i="1"/>
  <c r="CG2" i="1" l="1"/>
  <c r="BW22" i="8"/>
  <c r="BW14" i="8"/>
  <c r="BW6" i="8"/>
  <c r="CG34" i="1"/>
  <c r="CG3" i="1"/>
  <c r="BW2" i="8"/>
  <c r="BW33" i="8"/>
  <c r="BW29" i="8"/>
  <c r="BW25" i="8"/>
  <c r="BW21" i="8"/>
  <c r="BW17" i="8"/>
  <c r="BW13" i="8"/>
  <c r="BW9" i="8"/>
  <c r="BW5" i="8"/>
  <c r="CG15" i="1"/>
  <c r="BW26" i="8"/>
  <c r="BW18" i="8"/>
  <c r="BW10" i="8"/>
  <c r="CG20" i="1"/>
  <c r="CG25" i="1"/>
  <c r="CG33" i="1"/>
  <c r="BW35" i="8"/>
  <c r="BW31" i="8"/>
  <c r="BW27" i="8"/>
  <c r="BW23" i="8"/>
  <c r="BW19" i="8"/>
  <c r="BW15" i="8"/>
  <c r="BW11" i="8"/>
  <c r="BW7" i="8"/>
  <c r="BW3" i="8"/>
  <c r="CG18" i="1"/>
  <c r="CG13" i="1"/>
  <c r="CG32" i="1"/>
  <c r="CG27" i="1"/>
  <c r="CG19" i="1"/>
  <c r="CG16" i="1"/>
  <c r="CG12" i="1"/>
  <c r="CG4" i="1"/>
  <c r="CG36" i="1"/>
  <c r="CG31" i="1"/>
  <c r="CG24" i="1"/>
  <c r="CG21" i="1"/>
  <c r="CG35" i="1"/>
  <c r="CG29" i="1"/>
  <c r="CG23" i="1"/>
  <c r="CG11" i="1"/>
  <c r="BW36" i="8"/>
  <c r="BW16" i="8"/>
  <c r="BW4" i="8"/>
  <c r="BW28" i="8"/>
  <c r="BW24" i="8"/>
  <c r="BW12" i="8"/>
  <c r="BW32" i="8"/>
  <c r="BW20" i="8"/>
  <c r="BW8" i="8"/>
  <c r="CG30" i="1"/>
  <c r="CG26" i="1"/>
  <c r="CG22" i="1"/>
  <c r="CG14" i="1"/>
  <c r="CG10" i="1"/>
  <c r="CG6" i="1"/>
  <c r="CG17" i="1"/>
  <c r="CG9" i="1"/>
  <c r="CG5" i="1"/>
  <c r="CG8" i="1"/>
  <c r="K90" i="3"/>
  <c r="L76" i="7" s="1"/>
  <c r="I90" i="3"/>
  <c r="L75" i="7" s="1"/>
  <c r="G90" i="3"/>
  <c r="L74" i="7" s="1"/>
  <c r="E90" i="3"/>
  <c r="L73" i="7" s="1"/>
  <c r="BM90" i="3"/>
  <c r="L65" i="7" s="1"/>
  <c r="BK90" i="3"/>
  <c r="L58" i="7" s="1"/>
  <c r="BI90" i="3"/>
  <c r="L64" i="7" s="1"/>
  <c r="BG90" i="3"/>
  <c r="L63" i="7" s="1"/>
  <c r="BE90" i="3"/>
  <c r="L62" i="7" s="1"/>
  <c r="BC90" i="3"/>
  <c r="L61" i="7" s="1"/>
  <c r="BA90" i="3"/>
  <c r="L60" i="7" s="1"/>
  <c r="AY90" i="3"/>
  <c r="L59" i="7" s="1"/>
  <c r="AW90" i="3"/>
  <c r="L57" i="7" s="1"/>
  <c r="K65" i="7"/>
  <c r="K64" i="7"/>
  <c r="K63" i="7"/>
  <c r="K62" i="7"/>
  <c r="K61" i="7"/>
  <c r="K60" i="7"/>
  <c r="K59" i="7"/>
  <c r="K58" i="7"/>
  <c r="K57" i="7"/>
  <c r="M56" i="7"/>
  <c r="M72" i="7"/>
  <c r="K76" i="7"/>
  <c r="K75" i="7"/>
  <c r="K74" i="7"/>
  <c r="K73" i="7"/>
  <c r="N73" i="10"/>
  <c r="N57" i="10"/>
  <c r="L77" i="10" l="1"/>
  <c r="L76" i="10"/>
  <c r="L75" i="10"/>
  <c r="L74" i="10"/>
  <c r="C5" i="10" l="1"/>
  <c r="C7" i="10"/>
  <c r="C8" i="10"/>
  <c r="C10" i="10"/>
  <c r="C11" i="10"/>
  <c r="C9" i="10"/>
  <c r="C13" i="10"/>
  <c r="C12" i="10"/>
  <c r="C15" i="10"/>
  <c r="C16" i="10"/>
  <c r="C14" i="10"/>
  <c r="C17" i="10"/>
  <c r="C18" i="10"/>
  <c r="C19" i="10"/>
  <c r="C21" i="10"/>
  <c r="C20" i="10"/>
  <c r="C22" i="10"/>
  <c r="C24" i="10"/>
  <c r="C23" i="10"/>
  <c r="C25" i="10"/>
  <c r="C27" i="10"/>
  <c r="C26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6" i="10"/>
  <c r="I3" i="7" l="1"/>
  <c r="H3" i="7"/>
  <c r="D6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6" i="7"/>
  <c r="D25" i="7"/>
  <c r="D27" i="7"/>
  <c r="D28" i="7"/>
  <c r="D29" i="7"/>
  <c r="D30" i="7"/>
  <c r="D31" i="7"/>
  <c r="D32" i="7"/>
  <c r="D33" i="7"/>
  <c r="D34" i="7"/>
  <c r="D35" i="7"/>
  <c r="D36" i="7"/>
  <c r="D38" i="7"/>
  <c r="D37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6" i="7"/>
  <c r="C25" i="7"/>
  <c r="C27" i="7"/>
  <c r="C28" i="7"/>
  <c r="C29" i="7"/>
  <c r="C30" i="7"/>
  <c r="C31" i="7"/>
  <c r="C32" i="7"/>
  <c r="C33" i="7"/>
  <c r="C34" i="7"/>
  <c r="C35" i="7"/>
  <c r="C36" i="7"/>
  <c r="C38" i="7"/>
  <c r="C37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5" i="7"/>
  <c r="D6" i="10"/>
  <c r="D10" i="10"/>
  <c r="D7" i="10"/>
  <c r="D8" i="10"/>
  <c r="D11" i="10"/>
  <c r="D9" i="10"/>
  <c r="D15" i="10"/>
  <c r="D12" i="10"/>
  <c r="D13" i="10"/>
  <c r="D18" i="10"/>
  <c r="D17" i="10"/>
  <c r="D16" i="10"/>
  <c r="D19" i="10"/>
  <c r="D14" i="10"/>
  <c r="D20" i="10"/>
  <c r="D21" i="10"/>
  <c r="D22" i="10"/>
  <c r="D24" i="10"/>
  <c r="D23" i="10"/>
  <c r="D25" i="10"/>
  <c r="D28" i="10"/>
  <c r="D27" i="10"/>
  <c r="D30" i="10"/>
  <c r="D26" i="10"/>
  <c r="D29" i="10"/>
  <c r="D31" i="10"/>
  <c r="D32" i="10"/>
  <c r="D34" i="10"/>
  <c r="D33" i="10"/>
  <c r="D35" i="10"/>
  <c r="D36" i="10"/>
  <c r="D37" i="10"/>
  <c r="D38" i="10"/>
  <c r="D39" i="10"/>
  <c r="D5" i="10"/>
  <c r="E6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5" i="7"/>
  <c r="Q3" i="16" l="1"/>
  <c r="Q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V2" i="16"/>
  <c r="V3" i="16"/>
  <c r="V4" i="16"/>
  <c r="V5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Q2" i="16"/>
  <c r="F40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2" i="16"/>
  <c r="F37" i="16" l="1"/>
  <c r="D38" i="12"/>
  <c r="E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V58" i="12"/>
  <c r="W58" i="12"/>
  <c r="X58" i="12"/>
  <c r="Y58" i="12"/>
  <c r="Z58" i="12"/>
  <c r="AA58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F38" i="16" l="1"/>
  <c r="G3" i="16"/>
  <c r="H3" i="16" s="1"/>
  <c r="I3" i="16" s="1"/>
  <c r="G7" i="16"/>
  <c r="H7" i="16" s="1"/>
  <c r="I7" i="16" s="1"/>
  <c r="G11" i="16"/>
  <c r="H11" i="16" s="1"/>
  <c r="I11" i="16" s="1"/>
  <c r="G15" i="16"/>
  <c r="H15" i="16" s="1"/>
  <c r="I15" i="16" s="1"/>
  <c r="G19" i="16"/>
  <c r="H19" i="16" s="1"/>
  <c r="I19" i="16" s="1"/>
  <c r="G23" i="16"/>
  <c r="H23" i="16" s="1"/>
  <c r="I23" i="16" s="1"/>
  <c r="G27" i="16"/>
  <c r="H27" i="16" s="1"/>
  <c r="I27" i="16" s="1"/>
  <c r="G31" i="16"/>
  <c r="H31" i="16" s="1"/>
  <c r="I31" i="16" s="1"/>
  <c r="G35" i="16"/>
  <c r="H35" i="16" s="1"/>
  <c r="I35" i="16" s="1"/>
  <c r="G4" i="16"/>
  <c r="H4" i="16" s="1"/>
  <c r="I4" i="16" s="1"/>
  <c r="G8" i="16"/>
  <c r="H8" i="16" s="1"/>
  <c r="I8" i="16" s="1"/>
  <c r="G12" i="16"/>
  <c r="H12" i="16" s="1"/>
  <c r="I12" i="16" s="1"/>
  <c r="G16" i="16"/>
  <c r="H16" i="16" s="1"/>
  <c r="I16" i="16" s="1"/>
  <c r="G20" i="16"/>
  <c r="H20" i="16" s="1"/>
  <c r="I20" i="16" s="1"/>
  <c r="G24" i="16"/>
  <c r="H24" i="16" s="1"/>
  <c r="I24" i="16" s="1"/>
  <c r="G28" i="16"/>
  <c r="H28" i="16" s="1"/>
  <c r="I28" i="16" s="1"/>
  <c r="G32" i="16"/>
  <c r="H32" i="16" s="1"/>
  <c r="I32" i="16" s="1"/>
  <c r="G36" i="16"/>
  <c r="H36" i="16" s="1"/>
  <c r="I36" i="16" s="1"/>
  <c r="G5" i="16"/>
  <c r="H5" i="16" s="1"/>
  <c r="I5" i="16" s="1"/>
  <c r="G9" i="16"/>
  <c r="H9" i="16" s="1"/>
  <c r="I9" i="16" s="1"/>
  <c r="G13" i="16"/>
  <c r="H13" i="16" s="1"/>
  <c r="I13" i="16" s="1"/>
  <c r="G17" i="16"/>
  <c r="H17" i="16" s="1"/>
  <c r="I17" i="16" s="1"/>
  <c r="G21" i="16"/>
  <c r="H21" i="16" s="1"/>
  <c r="I21" i="16" s="1"/>
  <c r="G25" i="16"/>
  <c r="H25" i="16" s="1"/>
  <c r="I25" i="16" s="1"/>
  <c r="G29" i="16"/>
  <c r="H29" i="16" s="1"/>
  <c r="I29" i="16" s="1"/>
  <c r="G33" i="16"/>
  <c r="H33" i="16" s="1"/>
  <c r="I33" i="16" s="1"/>
  <c r="G2" i="16"/>
  <c r="H2" i="16" s="1"/>
  <c r="I2" i="16" s="1"/>
  <c r="G6" i="16"/>
  <c r="H6" i="16" s="1"/>
  <c r="I6" i="16" s="1"/>
  <c r="G10" i="16"/>
  <c r="H10" i="16" s="1"/>
  <c r="I10" i="16" s="1"/>
  <c r="G14" i="16"/>
  <c r="H14" i="16" s="1"/>
  <c r="I14" i="16" s="1"/>
  <c r="G18" i="16"/>
  <c r="H18" i="16" s="1"/>
  <c r="I18" i="16" s="1"/>
  <c r="G22" i="16"/>
  <c r="H22" i="16" s="1"/>
  <c r="I22" i="16" s="1"/>
  <c r="G26" i="16"/>
  <c r="H26" i="16" s="1"/>
  <c r="I26" i="16" s="1"/>
  <c r="G30" i="16"/>
  <c r="H30" i="16" s="1"/>
  <c r="I30" i="16" s="1"/>
  <c r="G34" i="16"/>
  <c r="H34" i="16" s="1"/>
  <c r="I34" i="16" s="1"/>
  <c r="J34" i="16" s="1"/>
  <c r="U24" i="7"/>
  <c r="U35" i="7"/>
  <c r="U20" i="7"/>
  <c r="U19" i="7"/>
  <c r="U15" i="7"/>
  <c r="U16" i="7"/>
  <c r="U23" i="7"/>
  <c r="U7" i="7"/>
  <c r="U8" i="7"/>
  <c r="U31" i="7"/>
  <c r="U5" i="7"/>
  <c r="U4" i="7"/>
  <c r="U3" i="7"/>
  <c r="U30" i="7"/>
  <c r="U29" i="7"/>
  <c r="U28" i="7"/>
  <c r="U27" i="7"/>
  <c r="U13" i="7"/>
  <c r="U12" i="7"/>
  <c r="U11" i="7"/>
  <c r="U36" i="7"/>
  <c r="U37" i="7"/>
  <c r="X179" i="13"/>
  <c r="W179" i="13"/>
  <c r="V179" i="13"/>
  <c r="U179" i="13"/>
  <c r="T179" i="13"/>
  <c r="S179" i="13"/>
  <c r="R179" i="13"/>
  <c r="Q179" i="13"/>
  <c r="P179" i="13"/>
  <c r="O179" i="13"/>
  <c r="N179" i="13"/>
  <c r="M179" i="13"/>
  <c r="L179" i="13"/>
  <c r="K179" i="13"/>
  <c r="J179" i="13"/>
  <c r="I179" i="13"/>
  <c r="H179" i="13"/>
  <c r="G179" i="13"/>
  <c r="F179" i="13"/>
  <c r="E179" i="13"/>
  <c r="D179" i="13"/>
  <c r="C179" i="13"/>
  <c r="X178" i="13"/>
  <c r="W178" i="13"/>
  <c r="V178" i="13"/>
  <c r="U178" i="13"/>
  <c r="T178" i="13"/>
  <c r="S178" i="13"/>
  <c r="R178" i="13"/>
  <c r="Q178" i="13"/>
  <c r="P178" i="13"/>
  <c r="O178" i="13"/>
  <c r="N178" i="13"/>
  <c r="M178" i="13"/>
  <c r="L178" i="13"/>
  <c r="K178" i="13"/>
  <c r="J178" i="13"/>
  <c r="I178" i="13"/>
  <c r="H178" i="13"/>
  <c r="G178" i="13"/>
  <c r="F178" i="13"/>
  <c r="E178" i="13"/>
  <c r="D178" i="13"/>
  <c r="C178" i="13"/>
  <c r="X177" i="13"/>
  <c r="W177" i="13"/>
  <c r="V177" i="13"/>
  <c r="U177" i="13"/>
  <c r="T177" i="13"/>
  <c r="S177" i="13"/>
  <c r="R177" i="13"/>
  <c r="Q177" i="13"/>
  <c r="P177" i="13"/>
  <c r="O177" i="13"/>
  <c r="N177" i="13"/>
  <c r="M177" i="13"/>
  <c r="L177" i="13"/>
  <c r="K177" i="13"/>
  <c r="J177" i="13"/>
  <c r="I177" i="13"/>
  <c r="H177" i="13"/>
  <c r="G177" i="13"/>
  <c r="F177" i="13"/>
  <c r="E177" i="13"/>
  <c r="D177" i="13"/>
  <c r="C177" i="13"/>
  <c r="X176" i="13"/>
  <c r="W176" i="13"/>
  <c r="V176" i="13"/>
  <c r="U176" i="13"/>
  <c r="T176" i="13"/>
  <c r="S176" i="13"/>
  <c r="R176" i="13"/>
  <c r="Q176" i="13"/>
  <c r="P176" i="13"/>
  <c r="O176" i="13"/>
  <c r="N176" i="13"/>
  <c r="M176" i="13"/>
  <c r="L176" i="13"/>
  <c r="K176" i="13"/>
  <c r="J176" i="13"/>
  <c r="I176" i="13"/>
  <c r="H176" i="13"/>
  <c r="G176" i="13"/>
  <c r="F176" i="13"/>
  <c r="E176" i="13"/>
  <c r="D176" i="13"/>
  <c r="C176" i="13"/>
  <c r="X175" i="13"/>
  <c r="W175" i="13"/>
  <c r="V175" i="13"/>
  <c r="U175" i="13"/>
  <c r="T175" i="13"/>
  <c r="S175" i="13"/>
  <c r="R175" i="13"/>
  <c r="Q175" i="13"/>
  <c r="P175" i="13"/>
  <c r="O175" i="13"/>
  <c r="N175" i="13"/>
  <c r="M175" i="13"/>
  <c r="L175" i="13"/>
  <c r="K175" i="13"/>
  <c r="J175" i="13"/>
  <c r="I175" i="13"/>
  <c r="H175" i="13"/>
  <c r="G175" i="13"/>
  <c r="F175" i="13"/>
  <c r="E175" i="13"/>
  <c r="D175" i="13"/>
  <c r="C175" i="13"/>
  <c r="X174" i="13"/>
  <c r="W174" i="13"/>
  <c r="V174" i="13"/>
  <c r="U174" i="13"/>
  <c r="T174" i="13"/>
  <c r="S174" i="13"/>
  <c r="R174" i="13"/>
  <c r="Q174" i="13"/>
  <c r="P174" i="13"/>
  <c r="O174" i="13"/>
  <c r="N174" i="13"/>
  <c r="M174" i="13"/>
  <c r="L174" i="13"/>
  <c r="K174" i="13"/>
  <c r="J174" i="13"/>
  <c r="I174" i="13"/>
  <c r="H174" i="13"/>
  <c r="G174" i="13"/>
  <c r="F174" i="13"/>
  <c r="E174" i="13"/>
  <c r="D174" i="13"/>
  <c r="C174" i="13"/>
  <c r="X173" i="13"/>
  <c r="W173" i="13"/>
  <c r="V173" i="13"/>
  <c r="U173" i="13"/>
  <c r="T173" i="13"/>
  <c r="S173" i="13"/>
  <c r="R173" i="13"/>
  <c r="Q173" i="13"/>
  <c r="P173" i="13"/>
  <c r="O173" i="13"/>
  <c r="N173" i="13"/>
  <c r="M173" i="13"/>
  <c r="L173" i="13"/>
  <c r="K173" i="13"/>
  <c r="J173" i="13"/>
  <c r="I173" i="13"/>
  <c r="H173" i="13"/>
  <c r="G173" i="13"/>
  <c r="F173" i="13"/>
  <c r="E173" i="13"/>
  <c r="D173" i="13"/>
  <c r="C173" i="13"/>
  <c r="X172" i="13"/>
  <c r="W172" i="13"/>
  <c r="V172" i="13"/>
  <c r="U172" i="13"/>
  <c r="T172" i="13"/>
  <c r="S172" i="13"/>
  <c r="R172" i="13"/>
  <c r="Q172" i="13"/>
  <c r="P172" i="13"/>
  <c r="O172" i="13"/>
  <c r="N172" i="13"/>
  <c r="M172" i="13"/>
  <c r="L172" i="13"/>
  <c r="K172" i="13"/>
  <c r="J172" i="13"/>
  <c r="I172" i="13"/>
  <c r="H172" i="13"/>
  <c r="G172" i="13"/>
  <c r="F172" i="13"/>
  <c r="E172" i="13"/>
  <c r="D172" i="13"/>
  <c r="C172" i="13"/>
  <c r="X171" i="13"/>
  <c r="W171" i="13"/>
  <c r="V171" i="13"/>
  <c r="U171" i="13"/>
  <c r="T171" i="13"/>
  <c r="S171" i="13"/>
  <c r="R171" i="13"/>
  <c r="Q171" i="13"/>
  <c r="P171" i="13"/>
  <c r="O171" i="13"/>
  <c r="N171" i="13"/>
  <c r="M171" i="13"/>
  <c r="L171" i="13"/>
  <c r="K171" i="13"/>
  <c r="J171" i="13"/>
  <c r="I171" i="13"/>
  <c r="H171" i="13"/>
  <c r="G171" i="13"/>
  <c r="F171" i="13"/>
  <c r="E171" i="13"/>
  <c r="D171" i="13"/>
  <c r="C171" i="13"/>
  <c r="X170" i="13"/>
  <c r="W170" i="13"/>
  <c r="V170" i="13"/>
  <c r="U170" i="13"/>
  <c r="T170" i="13"/>
  <c r="S170" i="13"/>
  <c r="R170" i="13"/>
  <c r="Q170" i="13"/>
  <c r="P170" i="13"/>
  <c r="O170" i="13"/>
  <c r="N170" i="13"/>
  <c r="M170" i="13"/>
  <c r="L170" i="13"/>
  <c r="K170" i="13"/>
  <c r="J170" i="13"/>
  <c r="I170" i="13"/>
  <c r="H170" i="13"/>
  <c r="G170" i="13"/>
  <c r="F170" i="13"/>
  <c r="E170" i="13"/>
  <c r="D170" i="13"/>
  <c r="C170" i="13"/>
  <c r="X169" i="13"/>
  <c r="W169" i="13"/>
  <c r="V169" i="13"/>
  <c r="U169" i="13"/>
  <c r="T169" i="13"/>
  <c r="S169" i="13"/>
  <c r="R169" i="13"/>
  <c r="Q169" i="13"/>
  <c r="P169" i="13"/>
  <c r="O169" i="13"/>
  <c r="N169" i="13"/>
  <c r="M169" i="13"/>
  <c r="L169" i="13"/>
  <c r="K169" i="13"/>
  <c r="J169" i="13"/>
  <c r="I169" i="13"/>
  <c r="H169" i="13"/>
  <c r="G169" i="13"/>
  <c r="F169" i="13"/>
  <c r="E169" i="13"/>
  <c r="D169" i="13"/>
  <c r="C169" i="13"/>
  <c r="X168" i="13"/>
  <c r="W168" i="13"/>
  <c r="V168" i="13"/>
  <c r="U168" i="13"/>
  <c r="T168" i="13"/>
  <c r="S168" i="13"/>
  <c r="R168" i="13"/>
  <c r="Q168" i="13"/>
  <c r="P168" i="13"/>
  <c r="O168" i="13"/>
  <c r="N168" i="13"/>
  <c r="M168" i="13"/>
  <c r="L168" i="13"/>
  <c r="K168" i="13"/>
  <c r="J168" i="13"/>
  <c r="I168" i="13"/>
  <c r="H168" i="13"/>
  <c r="G168" i="13"/>
  <c r="F168" i="13"/>
  <c r="E168" i="13"/>
  <c r="D168" i="13"/>
  <c r="C168" i="13"/>
  <c r="X167" i="13"/>
  <c r="W167" i="13"/>
  <c r="V167" i="13"/>
  <c r="U167" i="13"/>
  <c r="T167" i="13"/>
  <c r="S167" i="13"/>
  <c r="R167" i="13"/>
  <c r="Q167" i="13"/>
  <c r="P167" i="13"/>
  <c r="O167" i="13"/>
  <c r="N167" i="13"/>
  <c r="M167" i="13"/>
  <c r="L167" i="13"/>
  <c r="K167" i="13"/>
  <c r="J167" i="13"/>
  <c r="I167" i="13"/>
  <c r="H167" i="13"/>
  <c r="G167" i="13"/>
  <c r="F167" i="13"/>
  <c r="E167" i="13"/>
  <c r="D167" i="13"/>
  <c r="C167" i="13"/>
  <c r="X166" i="13"/>
  <c r="W166" i="13"/>
  <c r="V166" i="13"/>
  <c r="U166" i="13"/>
  <c r="T166" i="13"/>
  <c r="S166" i="13"/>
  <c r="R166" i="13"/>
  <c r="Q166" i="13"/>
  <c r="P166" i="13"/>
  <c r="O166" i="13"/>
  <c r="N166" i="13"/>
  <c r="M166" i="13"/>
  <c r="L166" i="13"/>
  <c r="K166" i="13"/>
  <c r="J166" i="13"/>
  <c r="I166" i="13"/>
  <c r="H166" i="13"/>
  <c r="G166" i="13"/>
  <c r="F166" i="13"/>
  <c r="E166" i="13"/>
  <c r="D166" i="13"/>
  <c r="C166" i="13"/>
  <c r="X165" i="13"/>
  <c r="W165" i="13"/>
  <c r="V165" i="13"/>
  <c r="U165" i="13"/>
  <c r="T165" i="13"/>
  <c r="S165" i="13"/>
  <c r="R165" i="13"/>
  <c r="Q165" i="13"/>
  <c r="P165" i="13"/>
  <c r="O165" i="13"/>
  <c r="N165" i="13"/>
  <c r="M165" i="13"/>
  <c r="L165" i="13"/>
  <c r="K165" i="13"/>
  <c r="J165" i="13"/>
  <c r="I165" i="13"/>
  <c r="H165" i="13"/>
  <c r="G165" i="13"/>
  <c r="F165" i="13"/>
  <c r="E165" i="13"/>
  <c r="D165" i="13"/>
  <c r="C165" i="13"/>
  <c r="X164" i="13"/>
  <c r="W164" i="13"/>
  <c r="V164" i="13"/>
  <c r="U164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E164" i="13"/>
  <c r="D164" i="13"/>
  <c r="C164" i="13"/>
  <c r="X163" i="13"/>
  <c r="W163" i="13"/>
  <c r="V163" i="13"/>
  <c r="U163" i="13"/>
  <c r="T163" i="13"/>
  <c r="S163" i="13"/>
  <c r="R163" i="13"/>
  <c r="Q163" i="13"/>
  <c r="P163" i="13"/>
  <c r="O163" i="13"/>
  <c r="N163" i="13"/>
  <c r="M163" i="13"/>
  <c r="L163" i="13"/>
  <c r="K163" i="13"/>
  <c r="J163" i="13"/>
  <c r="I163" i="13"/>
  <c r="H163" i="13"/>
  <c r="G163" i="13"/>
  <c r="F163" i="13"/>
  <c r="E163" i="13"/>
  <c r="D163" i="13"/>
  <c r="C163" i="13"/>
  <c r="X162" i="13"/>
  <c r="W162" i="13"/>
  <c r="V162" i="13"/>
  <c r="U162" i="13"/>
  <c r="T162" i="13"/>
  <c r="S162" i="13"/>
  <c r="R162" i="13"/>
  <c r="Q162" i="13"/>
  <c r="P162" i="13"/>
  <c r="O162" i="13"/>
  <c r="N162" i="13"/>
  <c r="M162" i="13"/>
  <c r="L162" i="13"/>
  <c r="K162" i="13"/>
  <c r="J162" i="13"/>
  <c r="I162" i="13"/>
  <c r="H162" i="13"/>
  <c r="G162" i="13"/>
  <c r="F162" i="13"/>
  <c r="E162" i="13"/>
  <c r="D162" i="13"/>
  <c r="C162" i="13"/>
  <c r="X161" i="13"/>
  <c r="W161" i="13"/>
  <c r="V161" i="13"/>
  <c r="U161" i="13"/>
  <c r="T161" i="13"/>
  <c r="S161" i="13"/>
  <c r="R161" i="13"/>
  <c r="Q161" i="13"/>
  <c r="P161" i="13"/>
  <c r="O161" i="13"/>
  <c r="N161" i="13"/>
  <c r="M161" i="13"/>
  <c r="L161" i="13"/>
  <c r="K161" i="13"/>
  <c r="J161" i="13"/>
  <c r="I161" i="13"/>
  <c r="H161" i="13"/>
  <c r="G161" i="13"/>
  <c r="F161" i="13"/>
  <c r="E161" i="13"/>
  <c r="D161" i="13"/>
  <c r="C161" i="13"/>
  <c r="X160" i="13"/>
  <c r="W160" i="13"/>
  <c r="V160" i="13"/>
  <c r="U160" i="13"/>
  <c r="T160" i="13"/>
  <c r="S160" i="13"/>
  <c r="R160" i="13"/>
  <c r="Q160" i="13"/>
  <c r="P160" i="13"/>
  <c r="O160" i="13"/>
  <c r="N160" i="13"/>
  <c r="M160" i="13"/>
  <c r="L160" i="13"/>
  <c r="K160" i="13"/>
  <c r="J160" i="13"/>
  <c r="I160" i="13"/>
  <c r="H160" i="13"/>
  <c r="G160" i="13"/>
  <c r="F160" i="13"/>
  <c r="E160" i="13"/>
  <c r="D160" i="13"/>
  <c r="C160" i="13"/>
  <c r="X159" i="13"/>
  <c r="W159" i="13"/>
  <c r="V159" i="13"/>
  <c r="U159" i="13"/>
  <c r="T159" i="13"/>
  <c r="S159" i="13"/>
  <c r="R159" i="13"/>
  <c r="Q159" i="13"/>
  <c r="P159" i="13"/>
  <c r="O159" i="13"/>
  <c r="N159" i="13"/>
  <c r="M159" i="13"/>
  <c r="L159" i="13"/>
  <c r="K159" i="13"/>
  <c r="J159" i="13"/>
  <c r="I159" i="13"/>
  <c r="H159" i="13"/>
  <c r="G159" i="13"/>
  <c r="F159" i="13"/>
  <c r="E159" i="13"/>
  <c r="D159" i="13"/>
  <c r="C159" i="13"/>
  <c r="X158" i="13"/>
  <c r="W158" i="13"/>
  <c r="V158" i="13"/>
  <c r="U158" i="13"/>
  <c r="T158" i="13"/>
  <c r="S158" i="13"/>
  <c r="R158" i="13"/>
  <c r="Q158" i="13"/>
  <c r="P158" i="13"/>
  <c r="O158" i="13"/>
  <c r="N158" i="13"/>
  <c r="M158" i="13"/>
  <c r="L158" i="13"/>
  <c r="K158" i="13"/>
  <c r="J158" i="13"/>
  <c r="I158" i="13"/>
  <c r="H158" i="13"/>
  <c r="G158" i="13"/>
  <c r="F158" i="13"/>
  <c r="E158" i="13"/>
  <c r="D158" i="13"/>
  <c r="C158" i="13"/>
  <c r="X157" i="13"/>
  <c r="W157" i="13"/>
  <c r="V157" i="13"/>
  <c r="U157" i="13"/>
  <c r="T157" i="13"/>
  <c r="S157" i="13"/>
  <c r="R157" i="13"/>
  <c r="Q157" i="13"/>
  <c r="P157" i="13"/>
  <c r="O157" i="13"/>
  <c r="N157" i="13"/>
  <c r="M157" i="13"/>
  <c r="L157" i="13"/>
  <c r="K157" i="13"/>
  <c r="J157" i="13"/>
  <c r="I157" i="13"/>
  <c r="H157" i="13"/>
  <c r="G157" i="13"/>
  <c r="F157" i="13"/>
  <c r="E157" i="13"/>
  <c r="D157" i="13"/>
  <c r="C157" i="13"/>
  <c r="X156" i="13"/>
  <c r="W156" i="13"/>
  <c r="V156" i="13"/>
  <c r="U156" i="13"/>
  <c r="T156" i="13"/>
  <c r="S156" i="13"/>
  <c r="R156" i="13"/>
  <c r="Q156" i="13"/>
  <c r="P156" i="13"/>
  <c r="O156" i="13"/>
  <c r="N156" i="13"/>
  <c r="M156" i="13"/>
  <c r="L156" i="13"/>
  <c r="K156" i="13"/>
  <c r="J156" i="13"/>
  <c r="I156" i="13"/>
  <c r="H156" i="13"/>
  <c r="G156" i="13"/>
  <c r="F156" i="13"/>
  <c r="E156" i="13"/>
  <c r="D156" i="13"/>
  <c r="C156" i="13"/>
  <c r="X155" i="13"/>
  <c r="W155" i="13"/>
  <c r="V155" i="13"/>
  <c r="U155" i="13"/>
  <c r="T155" i="13"/>
  <c r="S155" i="13"/>
  <c r="R155" i="13"/>
  <c r="Q155" i="13"/>
  <c r="P155" i="13"/>
  <c r="O155" i="13"/>
  <c r="N155" i="13"/>
  <c r="M155" i="13"/>
  <c r="L155" i="13"/>
  <c r="K155" i="13"/>
  <c r="J155" i="13"/>
  <c r="I155" i="13"/>
  <c r="H155" i="13"/>
  <c r="G155" i="13"/>
  <c r="F155" i="13"/>
  <c r="E155" i="13"/>
  <c r="D155" i="13"/>
  <c r="C155" i="13"/>
  <c r="X154" i="13"/>
  <c r="W154" i="13"/>
  <c r="V154" i="13"/>
  <c r="U154" i="13"/>
  <c r="T154" i="13"/>
  <c r="S154" i="13"/>
  <c r="R154" i="13"/>
  <c r="Q154" i="13"/>
  <c r="P154" i="13"/>
  <c r="O154" i="13"/>
  <c r="N154" i="13"/>
  <c r="M154" i="13"/>
  <c r="L154" i="13"/>
  <c r="K154" i="13"/>
  <c r="J154" i="13"/>
  <c r="I154" i="13"/>
  <c r="H154" i="13"/>
  <c r="G154" i="13"/>
  <c r="F154" i="13"/>
  <c r="E154" i="13"/>
  <c r="D154" i="13"/>
  <c r="C154" i="13"/>
  <c r="X153" i="13"/>
  <c r="W153" i="13"/>
  <c r="V153" i="13"/>
  <c r="U153" i="13"/>
  <c r="T153" i="13"/>
  <c r="S153" i="13"/>
  <c r="R153" i="13"/>
  <c r="Q153" i="13"/>
  <c r="P153" i="13"/>
  <c r="O153" i="13"/>
  <c r="N153" i="13"/>
  <c r="M153" i="13"/>
  <c r="L153" i="13"/>
  <c r="K153" i="13"/>
  <c r="J153" i="13"/>
  <c r="I153" i="13"/>
  <c r="H153" i="13"/>
  <c r="G153" i="13"/>
  <c r="F153" i="13"/>
  <c r="E153" i="13"/>
  <c r="D153" i="13"/>
  <c r="C153" i="13"/>
  <c r="X152" i="13"/>
  <c r="W152" i="13"/>
  <c r="V152" i="13"/>
  <c r="U152" i="13"/>
  <c r="T152" i="13"/>
  <c r="S152" i="13"/>
  <c r="R152" i="13"/>
  <c r="Q152" i="13"/>
  <c r="P152" i="13"/>
  <c r="O152" i="13"/>
  <c r="N152" i="13"/>
  <c r="M152" i="13"/>
  <c r="L152" i="13"/>
  <c r="K152" i="13"/>
  <c r="J152" i="13"/>
  <c r="I152" i="13"/>
  <c r="H152" i="13"/>
  <c r="G152" i="13"/>
  <c r="F152" i="13"/>
  <c r="E152" i="13"/>
  <c r="D152" i="13"/>
  <c r="C152" i="13"/>
  <c r="X151" i="13"/>
  <c r="W151" i="13"/>
  <c r="V151" i="13"/>
  <c r="U151" i="13"/>
  <c r="T151" i="13"/>
  <c r="S151" i="13"/>
  <c r="R151" i="13"/>
  <c r="Q151" i="13"/>
  <c r="P151" i="13"/>
  <c r="O151" i="13"/>
  <c r="N151" i="13"/>
  <c r="M151" i="13"/>
  <c r="L151" i="13"/>
  <c r="K151" i="13"/>
  <c r="J151" i="13"/>
  <c r="I151" i="13"/>
  <c r="H151" i="13"/>
  <c r="G151" i="13"/>
  <c r="F151" i="13"/>
  <c r="E151" i="13"/>
  <c r="D151" i="13"/>
  <c r="C151" i="13"/>
  <c r="X150" i="13"/>
  <c r="W150" i="13"/>
  <c r="V150" i="13"/>
  <c r="U150" i="13"/>
  <c r="T150" i="13"/>
  <c r="S150" i="13"/>
  <c r="R150" i="13"/>
  <c r="Q150" i="13"/>
  <c r="P150" i="13"/>
  <c r="O150" i="13"/>
  <c r="N150" i="13"/>
  <c r="M150" i="13"/>
  <c r="L150" i="13"/>
  <c r="K150" i="13"/>
  <c r="J150" i="13"/>
  <c r="I150" i="13"/>
  <c r="H150" i="13"/>
  <c r="G150" i="13"/>
  <c r="F150" i="13"/>
  <c r="E150" i="13"/>
  <c r="D150" i="13"/>
  <c r="C150" i="13"/>
  <c r="X149" i="13"/>
  <c r="W149" i="13"/>
  <c r="V149" i="13"/>
  <c r="U149" i="13"/>
  <c r="T149" i="13"/>
  <c r="S149" i="13"/>
  <c r="R149" i="13"/>
  <c r="Q149" i="13"/>
  <c r="P149" i="13"/>
  <c r="O149" i="13"/>
  <c r="N149" i="13"/>
  <c r="M149" i="13"/>
  <c r="L149" i="13"/>
  <c r="K149" i="13"/>
  <c r="J149" i="13"/>
  <c r="I149" i="13"/>
  <c r="H149" i="13"/>
  <c r="G149" i="13"/>
  <c r="F149" i="13"/>
  <c r="E149" i="13"/>
  <c r="D149" i="13"/>
  <c r="C149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X147" i="13"/>
  <c r="W147" i="13"/>
  <c r="V147" i="13"/>
  <c r="U147" i="13"/>
  <c r="T147" i="13"/>
  <c r="S147" i="13"/>
  <c r="R147" i="13"/>
  <c r="Q147" i="13"/>
  <c r="P147" i="13"/>
  <c r="O147" i="13"/>
  <c r="N147" i="13"/>
  <c r="M147" i="13"/>
  <c r="L147" i="13"/>
  <c r="K147" i="13"/>
  <c r="J147" i="13"/>
  <c r="I147" i="13"/>
  <c r="H147" i="13"/>
  <c r="G147" i="13"/>
  <c r="F147" i="13"/>
  <c r="E147" i="13"/>
  <c r="D147" i="13"/>
  <c r="C147" i="13"/>
  <c r="X146" i="13"/>
  <c r="W146" i="13"/>
  <c r="V146" i="13"/>
  <c r="U146" i="13"/>
  <c r="T146" i="13"/>
  <c r="S146" i="13"/>
  <c r="R146" i="13"/>
  <c r="Q146" i="13"/>
  <c r="P146" i="13"/>
  <c r="O146" i="13"/>
  <c r="N146" i="13"/>
  <c r="M146" i="13"/>
  <c r="L146" i="13"/>
  <c r="K146" i="13"/>
  <c r="J146" i="13"/>
  <c r="I146" i="13"/>
  <c r="H146" i="13"/>
  <c r="G146" i="13"/>
  <c r="F146" i="13"/>
  <c r="E146" i="13"/>
  <c r="D146" i="13"/>
  <c r="C146" i="13"/>
  <c r="X145" i="13"/>
  <c r="W145" i="13"/>
  <c r="V145" i="13"/>
  <c r="U145" i="13"/>
  <c r="T145" i="13"/>
  <c r="S145" i="13"/>
  <c r="R145" i="13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  <c r="E145" i="13"/>
  <c r="D145" i="13"/>
  <c r="C145" i="13"/>
  <c r="X144" i="13"/>
  <c r="W144" i="13"/>
  <c r="V144" i="13"/>
  <c r="U144" i="13"/>
  <c r="T144" i="13"/>
  <c r="S144" i="13"/>
  <c r="R144" i="13"/>
  <c r="Q144" i="13"/>
  <c r="P144" i="13"/>
  <c r="O144" i="13"/>
  <c r="N144" i="13"/>
  <c r="M144" i="13"/>
  <c r="L144" i="13"/>
  <c r="K144" i="13"/>
  <c r="J144" i="13"/>
  <c r="I144" i="13"/>
  <c r="H144" i="13"/>
  <c r="G144" i="13"/>
  <c r="F144" i="13"/>
  <c r="E144" i="13"/>
  <c r="D144" i="13"/>
  <c r="C144" i="13"/>
  <c r="X143" i="13"/>
  <c r="W143" i="13"/>
  <c r="V143" i="13"/>
  <c r="U143" i="13"/>
  <c r="T143" i="13"/>
  <c r="S143" i="13"/>
  <c r="R143" i="13"/>
  <c r="Q143" i="13"/>
  <c r="P143" i="13"/>
  <c r="O143" i="13"/>
  <c r="N143" i="13"/>
  <c r="M143" i="13"/>
  <c r="L143" i="13"/>
  <c r="K143" i="13"/>
  <c r="J143" i="13"/>
  <c r="I143" i="13"/>
  <c r="H143" i="13"/>
  <c r="G143" i="13"/>
  <c r="F143" i="13"/>
  <c r="E143" i="13"/>
  <c r="D143" i="13"/>
  <c r="C143" i="13"/>
  <c r="X142" i="13"/>
  <c r="W142" i="13"/>
  <c r="V142" i="13"/>
  <c r="U142" i="13"/>
  <c r="T142" i="13"/>
  <c r="S142" i="13"/>
  <c r="R142" i="13"/>
  <c r="Q142" i="13"/>
  <c r="P142" i="13"/>
  <c r="O142" i="13"/>
  <c r="N142" i="13"/>
  <c r="M142" i="13"/>
  <c r="L142" i="13"/>
  <c r="K142" i="13"/>
  <c r="J142" i="13"/>
  <c r="I142" i="13"/>
  <c r="H142" i="13"/>
  <c r="G142" i="13"/>
  <c r="F142" i="13"/>
  <c r="E142" i="13"/>
  <c r="D142" i="13"/>
  <c r="C142" i="13"/>
  <c r="X141" i="13"/>
  <c r="W141" i="13"/>
  <c r="V141" i="13"/>
  <c r="U141" i="13"/>
  <c r="T141" i="13"/>
  <c r="S141" i="13"/>
  <c r="R141" i="13"/>
  <c r="Q141" i="13"/>
  <c r="P141" i="13"/>
  <c r="O141" i="13"/>
  <c r="N141" i="13"/>
  <c r="M141" i="13"/>
  <c r="L141" i="13"/>
  <c r="K141" i="13"/>
  <c r="J141" i="13"/>
  <c r="I141" i="13"/>
  <c r="H141" i="13"/>
  <c r="G141" i="13"/>
  <c r="F141" i="13"/>
  <c r="E141" i="13"/>
  <c r="D141" i="13"/>
  <c r="C141" i="13"/>
  <c r="X140" i="13"/>
  <c r="W140" i="13"/>
  <c r="V140" i="13"/>
  <c r="U140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D140" i="13"/>
  <c r="C140" i="13"/>
  <c r="X139" i="13"/>
  <c r="W139" i="13"/>
  <c r="V139" i="13"/>
  <c r="U139" i="13"/>
  <c r="T139" i="13"/>
  <c r="S139" i="13"/>
  <c r="R139" i="13"/>
  <c r="Q139" i="13"/>
  <c r="P139" i="13"/>
  <c r="O139" i="13"/>
  <c r="N139" i="13"/>
  <c r="M139" i="13"/>
  <c r="L139" i="13"/>
  <c r="K139" i="13"/>
  <c r="J139" i="13"/>
  <c r="I139" i="13"/>
  <c r="H139" i="13"/>
  <c r="G139" i="13"/>
  <c r="F139" i="13"/>
  <c r="E139" i="13"/>
  <c r="D139" i="13"/>
  <c r="C139" i="13"/>
  <c r="X138" i="13"/>
  <c r="W138" i="13"/>
  <c r="V138" i="13"/>
  <c r="U138" i="13"/>
  <c r="T138" i="13"/>
  <c r="S138" i="13"/>
  <c r="R138" i="13"/>
  <c r="Q138" i="13"/>
  <c r="P138" i="13"/>
  <c r="O138" i="13"/>
  <c r="N138" i="13"/>
  <c r="M138" i="13"/>
  <c r="L138" i="13"/>
  <c r="K138" i="13"/>
  <c r="J138" i="13"/>
  <c r="I138" i="13"/>
  <c r="H138" i="13"/>
  <c r="G138" i="13"/>
  <c r="F138" i="13"/>
  <c r="E138" i="13"/>
  <c r="D138" i="13"/>
  <c r="C138" i="13"/>
  <c r="X137" i="13"/>
  <c r="W137" i="13"/>
  <c r="V137" i="13"/>
  <c r="U137" i="13"/>
  <c r="T137" i="13"/>
  <c r="S137" i="13"/>
  <c r="R137" i="13"/>
  <c r="Q137" i="13"/>
  <c r="P137" i="13"/>
  <c r="O137" i="13"/>
  <c r="N137" i="13"/>
  <c r="M137" i="13"/>
  <c r="L137" i="13"/>
  <c r="K137" i="13"/>
  <c r="J137" i="13"/>
  <c r="I137" i="13"/>
  <c r="H137" i="13"/>
  <c r="G137" i="13"/>
  <c r="F137" i="13"/>
  <c r="E137" i="13"/>
  <c r="D137" i="13"/>
  <c r="C137" i="13"/>
  <c r="X136" i="13"/>
  <c r="W136" i="13"/>
  <c r="V136" i="13"/>
  <c r="U136" i="13"/>
  <c r="T136" i="13"/>
  <c r="S136" i="13"/>
  <c r="R136" i="13"/>
  <c r="Q136" i="13"/>
  <c r="P136" i="13"/>
  <c r="O136" i="13"/>
  <c r="N136" i="13"/>
  <c r="M136" i="13"/>
  <c r="L136" i="13"/>
  <c r="K136" i="13"/>
  <c r="J136" i="13"/>
  <c r="I136" i="13"/>
  <c r="H136" i="13"/>
  <c r="G136" i="13"/>
  <c r="F136" i="13"/>
  <c r="E136" i="13"/>
  <c r="D136" i="13"/>
  <c r="C136" i="13"/>
  <c r="X135" i="13"/>
  <c r="W135" i="13"/>
  <c r="V135" i="13"/>
  <c r="U135" i="13"/>
  <c r="T135" i="13"/>
  <c r="S135" i="13"/>
  <c r="R135" i="13"/>
  <c r="Q135" i="13"/>
  <c r="P135" i="13"/>
  <c r="O135" i="13"/>
  <c r="N135" i="13"/>
  <c r="M135" i="13"/>
  <c r="L135" i="13"/>
  <c r="K135" i="13"/>
  <c r="J135" i="13"/>
  <c r="I135" i="13"/>
  <c r="H135" i="13"/>
  <c r="G135" i="13"/>
  <c r="F135" i="13"/>
  <c r="E135" i="13"/>
  <c r="D135" i="13"/>
  <c r="C135" i="13"/>
  <c r="X134" i="13"/>
  <c r="W134" i="13"/>
  <c r="V134" i="13"/>
  <c r="U134" i="13"/>
  <c r="T134" i="13"/>
  <c r="S134" i="13"/>
  <c r="R134" i="13"/>
  <c r="Q134" i="13"/>
  <c r="P134" i="13"/>
  <c r="O134" i="13"/>
  <c r="N134" i="13"/>
  <c r="M134" i="13"/>
  <c r="L134" i="13"/>
  <c r="K134" i="13"/>
  <c r="J134" i="13"/>
  <c r="I134" i="13"/>
  <c r="H134" i="13"/>
  <c r="G134" i="13"/>
  <c r="F134" i="13"/>
  <c r="E134" i="13"/>
  <c r="D134" i="13"/>
  <c r="C134" i="13"/>
  <c r="X133" i="13"/>
  <c r="W133" i="13"/>
  <c r="V133" i="13"/>
  <c r="U133" i="13"/>
  <c r="T133" i="13"/>
  <c r="S133" i="13"/>
  <c r="R133" i="13"/>
  <c r="Q133" i="13"/>
  <c r="P133" i="13"/>
  <c r="O133" i="13"/>
  <c r="N133" i="13"/>
  <c r="M133" i="13"/>
  <c r="L133" i="13"/>
  <c r="K133" i="13"/>
  <c r="J133" i="13"/>
  <c r="I133" i="13"/>
  <c r="H133" i="13"/>
  <c r="G133" i="13"/>
  <c r="F133" i="13"/>
  <c r="E133" i="13"/>
  <c r="D133" i="13"/>
  <c r="C133" i="13"/>
  <c r="X132" i="13"/>
  <c r="W132" i="13"/>
  <c r="V132" i="13"/>
  <c r="U132" i="13"/>
  <c r="T132" i="13"/>
  <c r="S132" i="13"/>
  <c r="R132" i="13"/>
  <c r="Q132" i="13"/>
  <c r="P132" i="13"/>
  <c r="O132" i="13"/>
  <c r="N132" i="13"/>
  <c r="M132" i="13"/>
  <c r="L132" i="13"/>
  <c r="K132" i="13"/>
  <c r="J132" i="13"/>
  <c r="I132" i="13"/>
  <c r="H132" i="13"/>
  <c r="G132" i="13"/>
  <c r="F132" i="13"/>
  <c r="E132" i="13"/>
  <c r="D132" i="13"/>
  <c r="C132" i="13"/>
  <c r="X131" i="13"/>
  <c r="W131" i="13"/>
  <c r="V131" i="13"/>
  <c r="U131" i="13"/>
  <c r="T131" i="13"/>
  <c r="S131" i="13"/>
  <c r="R131" i="13"/>
  <c r="Q131" i="13"/>
  <c r="P131" i="13"/>
  <c r="O131" i="13"/>
  <c r="N131" i="13"/>
  <c r="M131" i="13"/>
  <c r="L131" i="13"/>
  <c r="K131" i="13"/>
  <c r="J131" i="13"/>
  <c r="I131" i="13"/>
  <c r="H131" i="13"/>
  <c r="G131" i="13"/>
  <c r="F131" i="13"/>
  <c r="E131" i="13"/>
  <c r="D131" i="13"/>
  <c r="C131" i="13"/>
  <c r="X130" i="13"/>
  <c r="W130" i="13"/>
  <c r="V130" i="13"/>
  <c r="U130" i="13"/>
  <c r="T130" i="13"/>
  <c r="S130" i="13"/>
  <c r="R130" i="13"/>
  <c r="Q130" i="13"/>
  <c r="P130" i="13"/>
  <c r="O130" i="13"/>
  <c r="N130" i="13"/>
  <c r="M130" i="13"/>
  <c r="L130" i="13"/>
  <c r="K130" i="13"/>
  <c r="J130" i="13"/>
  <c r="I130" i="13"/>
  <c r="H130" i="13"/>
  <c r="G130" i="13"/>
  <c r="F130" i="13"/>
  <c r="E130" i="13"/>
  <c r="D130" i="13"/>
  <c r="C130" i="13"/>
  <c r="X129" i="13"/>
  <c r="W129" i="13"/>
  <c r="V129" i="13"/>
  <c r="U129" i="13"/>
  <c r="T129" i="13"/>
  <c r="S129" i="13"/>
  <c r="R129" i="13"/>
  <c r="Q129" i="13"/>
  <c r="P129" i="13"/>
  <c r="O129" i="13"/>
  <c r="N129" i="13"/>
  <c r="M129" i="13"/>
  <c r="L129" i="13"/>
  <c r="K129" i="13"/>
  <c r="J129" i="13"/>
  <c r="I129" i="13"/>
  <c r="H129" i="13"/>
  <c r="G129" i="13"/>
  <c r="F129" i="13"/>
  <c r="E129" i="13"/>
  <c r="D129" i="13"/>
  <c r="C129" i="13"/>
  <c r="X128" i="13"/>
  <c r="W128" i="13"/>
  <c r="V128" i="13"/>
  <c r="U128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H128" i="13"/>
  <c r="G128" i="13"/>
  <c r="F128" i="13"/>
  <c r="E128" i="13"/>
  <c r="D128" i="13"/>
  <c r="C128" i="13"/>
  <c r="X127" i="13"/>
  <c r="W127" i="13"/>
  <c r="V127" i="13"/>
  <c r="U127" i="13"/>
  <c r="T127" i="13"/>
  <c r="S127" i="13"/>
  <c r="R127" i="13"/>
  <c r="Q127" i="13"/>
  <c r="P127" i="13"/>
  <c r="O127" i="13"/>
  <c r="N127" i="13"/>
  <c r="M127" i="13"/>
  <c r="L127" i="13"/>
  <c r="K127" i="13"/>
  <c r="J127" i="13"/>
  <c r="I127" i="13"/>
  <c r="H127" i="13"/>
  <c r="G127" i="13"/>
  <c r="F127" i="13"/>
  <c r="E127" i="13"/>
  <c r="D127" i="13"/>
  <c r="C127" i="13"/>
  <c r="X126" i="13"/>
  <c r="W126" i="13"/>
  <c r="V126" i="13"/>
  <c r="U126" i="13"/>
  <c r="T126" i="13"/>
  <c r="S126" i="13"/>
  <c r="R126" i="13"/>
  <c r="Q126" i="13"/>
  <c r="P126" i="13"/>
  <c r="O126" i="13"/>
  <c r="N126" i="13"/>
  <c r="M126" i="13"/>
  <c r="L126" i="13"/>
  <c r="K126" i="13"/>
  <c r="J126" i="13"/>
  <c r="I126" i="13"/>
  <c r="H126" i="13"/>
  <c r="G126" i="13"/>
  <c r="F126" i="13"/>
  <c r="E126" i="13"/>
  <c r="D126" i="13"/>
  <c r="C126" i="13"/>
  <c r="X125" i="13"/>
  <c r="W125" i="13"/>
  <c r="V125" i="13"/>
  <c r="U125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E125" i="13"/>
  <c r="D125" i="13"/>
  <c r="C125" i="13"/>
  <c r="X124" i="13"/>
  <c r="W124" i="13"/>
  <c r="V124" i="13"/>
  <c r="U124" i="13"/>
  <c r="T124" i="13"/>
  <c r="S124" i="13"/>
  <c r="R124" i="13"/>
  <c r="Q124" i="13"/>
  <c r="P124" i="13"/>
  <c r="O124" i="13"/>
  <c r="N124" i="13"/>
  <c r="M124" i="13"/>
  <c r="L124" i="13"/>
  <c r="K124" i="13"/>
  <c r="J124" i="13"/>
  <c r="I124" i="13"/>
  <c r="H124" i="13"/>
  <c r="G124" i="13"/>
  <c r="F124" i="13"/>
  <c r="E124" i="13"/>
  <c r="D124" i="13"/>
  <c r="C124" i="13"/>
  <c r="X123" i="13"/>
  <c r="W123" i="13"/>
  <c r="V123" i="13"/>
  <c r="U123" i="13"/>
  <c r="T123" i="13"/>
  <c r="S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C123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D122" i="13"/>
  <c r="C122" i="13"/>
  <c r="X121" i="13"/>
  <c r="W121" i="13"/>
  <c r="V121" i="13"/>
  <c r="U121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D121" i="13"/>
  <c r="C121" i="13"/>
  <c r="X120" i="13"/>
  <c r="W120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D120" i="13"/>
  <c r="C120" i="13"/>
  <c r="X119" i="13"/>
  <c r="W119" i="13"/>
  <c r="V119" i="13"/>
  <c r="U119" i="13"/>
  <c r="T119" i="13"/>
  <c r="S119" i="13"/>
  <c r="R119" i="13"/>
  <c r="Q119" i="13"/>
  <c r="P119" i="13"/>
  <c r="O119" i="13"/>
  <c r="N119" i="13"/>
  <c r="M119" i="13"/>
  <c r="L119" i="13"/>
  <c r="K119" i="13"/>
  <c r="J119" i="13"/>
  <c r="I119" i="13"/>
  <c r="H119" i="13"/>
  <c r="G119" i="13"/>
  <c r="F119" i="13"/>
  <c r="E119" i="13"/>
  <c r="D119" i="13"/>
  <c r="C119" i="13"/>
  <c r="X118" i="13"/>
  <c r="W118" i="13"/>
  <c r="V118" i="13"/>
  <c r="U118" i="13"/>
  <c r="T118" i="13"/>
  <c r="S118" i="13"/>
  <c r="R118" i="13"/>
  <c r="Q118" i="13"/>
  <c r="P118" i="13"/>
  <c r="O118" i="13"/>
  <c r="N118" i="13"/>
  <c r="M118" i="13"/>
  <c r="L118" i="13"/>
  <c r="K118" i="13"/>
  <c r="J118" i="13"/>
  <c r="I118" i="13"/>
  <c r="H118" i="13"/>
  <c r="G118" i="13"/>
  <c r="F118" i="13"/>
  <c r="E118" i="13"/>
  <c r="D118" i="13"/>
  <c r="C118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7" i="13"/>
  <c r="C117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D116" i="13"/>
  <c r="C116" i="13"/>
  <c r="X115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D115" i="13"/>
  <c r="C115" i="13"/>
  <c r="X114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D114" i="13"/>
  <c r="C114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C113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C112" i="13"/>
  <c r="X111" i="13"/>
  <c r="W111" i="13"/>
  <c r="V111" i="13"/>
  <c r="U111" i="13"/>
  <c r="T111" i="13"/>
  <c r="S111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E111" i="13"/>
  <c r="D111" i="13"/>
  <c r="C111" i="13"/>
  <c r="X110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D110" i="13"/>
  <c r="C110" i="13"/>
  <c r="X109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C109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E108" i="13"/>
  <c r="D108" i="13"/>
  <c r="C108" i="13"/>
  <c r="X107" i="13"/>
  <c r="W107" i="13"/>
  <c r="V107" i="13"/>
  <c r="U107" i="13"/>
  <c r="T107" i="13"/>
  <c r="S107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D107" i="13"/>
  <c r="C107" i="13"/>
  <c r="X106" i="13"/>
  <c r="W106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D106" i="13"/>
  <c r="C106" i="13"/>
  <c r="X105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D105" i="13"/>
  <c r="C105" i="13"/>
  <c r="X104" i="13"/>
  <c r="W104" i="13"/>
  <c r="V104" i="13"/>
  <c r="U104" i="13"/>
  <c r="T104" i="13"/>
  <c r="S104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D104" i="13"/>
  <c r="C104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F103" i="13"/>
  <c r="E103" i="13"/>
  <c r="D103" i="13"/>
  <c r="C103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D102" i="13"/>
  <c r="C102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C101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C100" i="13"/>
  <c r="X99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D99" i="13"/>
  <c r="C99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C98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C97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C95" i="13"/>
  <c r="X94" i="13"/>
  <c r="W94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X93" i="13"/>
  <c r="W93" i="13"/>
  <c r="V93" i="13"/>
  <c r="U93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D93" i="13"/>
  <c r="C93" i="13"/>
  <c r="X92" i="13"/>
  <c r="S7" i="7" s="1"/>
  <c r="W92" i="13"/>
  <c r="S8" i="7" s="1"/>
  <c r="V92" i="13"/>
  <c r="S31" i="7" s="1"/>
  <c r="U92" i="13"/>
  <c r="S5" i="7" s="1"/>
  <c r="T92" i="13"/>
  <c r="S4" i="7" s="1"/>
  <c r="S92" i="13"/>
  <c r="S3" i="7" s="1"/>
  <c r="R92" i="13"/>
  <c r="S30" i="7" s="1"/>
  <c r="Q92" i="13"/>
  <c r="S29" i="7" s="1"/>
  <c r="P92" i="13"/>
  <c r="S28" i="7" s="1"/>
  <c r="O92" i="13"/>
  <c r="S27" i="7" s="1"/>
  <c r="N92" i="13"/>
  <c r="S13" i="7" s="1"/>
  <c r="M92" i="13"/>
  <c r="S12" i="7" s="1"/>
  <c r="L92" i="13"/>
  <c r="S11" i="7" s="1"/>
  <c r="K92" i="13"/>
  <c r="S36" i="7" s="1"/>
  <c r="J92" i="13"/>
  <c r="S37" i="7" s="1"/>
  <c r="I92" i="13"/>
  <c r="S35" i="7" s="1"/>
  <c r="H92" i="13"/>
  <c r="S20" i="7" s="1"/>
  <c r="G92" i="13"/>
  <c r="S19" i="7" s="1"/>
  <c r="F92" i="13"/>
  <c r="S15" i="7" s="1"/>
  <c r="E92" i="13"/>
  <c r="S16" i="7" s="1"/>
  <c r="D92" i="13"/>
  <c r="S24" i="7" s="1"/>
  <c r="C92" i="13"/>
  <c r="S23" i="7" s="1"/>
  <c r="J18" i="16" l="1"/>
  <c r="J2" i="16"/>
  <c r="J21" i="16"/>
  <c r="J5" i="16"/>
  <c r="J24" i="16"/>
  <c r="J8" i="16"/>
  <c r="J27" i="16"/>
  <c r="J11" i="16"/>
  <c r="J30" i="16"/>
  <c r="J14" i="16"/>
  <c r="J33" i="16"/>
  <c r="J17" i="16"/>
  <c r="J36" i="16"/>
  <c r="J20" i="16"/>
  <c r="J4" i="16"/>
  <c r="J23" i="16"/>
  <c r="J7" i="16"/>
  <c r="J26" i="16"/>
  <c r="J10" i="16"/>
  <c r="J29" i="16"/>
  <c r="J13" i="16"/>
  <c r="J32" i="16"/>
  <c r="J16" i="16"/>
  <c r="J35" i="16"/>
  <c r="J19" i="16"/>
  <c r="J3" i="16"/>
  <c r="J22" i="16"/>
  <c r="J6" i="16"/>
  <c r="J25" i="16"/>
  <c r="J9" i="16"/>
  <c r="J28" i="16"/>
  <c r="J12" i="16"/>
  <c r="J31" i="16"/>
  <c r="J15" i="16"/>
  <c r="V40" i="10"/>
  <c r="V3" i="10"/>
  <c r="V41" i="10"/>
  <c r="V39" i="10"/>
  <c r="V36" i="10"/>
  <c r="V35" i="10"/>
  <c r="V32" i="10"/>
  <c r="V31" i="10"/>
  <c r="V29" i="10"/>
  <c r="V28" i="10"/>
  <c r="V27" i="10"/>
  <c r="V25" i="10"/>
  <c r="V24" i="10"/>
  <c r="V23" i="10"/>
  <c r="V20" i="10"/>
  <c r="V19" i="10"/>
  <c r="V16" i="10"/>
  <c r="V15" i="10"/>
  <c r="V12" i="10"/>
  <c r="V11" i="10"/>
  <c r="V9" i="10"/>
  <c r="V8" i="10"/>
  <c r="V7" i="10"/>
  <c r="V5" i="10"/>
  <c r="V4" i="10"/>
  <c r="T5" i="10"/>
  <c r="T7" i="10"/>
  <c r="T8" i="10"/>
  <c r="T9" i="10"/>
  <c r="T19" i="10"/>
  <c r="T20" i="10"/>
  <c r="T23" i="10"/>
  <c r="T24" i="10"/>
  <c r="T25" i="10"/>
  <c r="T27" i="10"/>
  <c r="T28" i="10"/>
  <c r="T35" i="10"/>
  <c r="T36" i="10"/>
  <c r="T39" i="10"/>
  <c r="T40" i="10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38" i="12"/>
  <c r="Q6" i="10"/>
  <c r="Q39" i="10"/>
  <c r="Q40" i="10"/>
  <c r="Q41" i="10"/>
  <c r="Q42" i="10"/>
  <c r="Q35" i="10"/>
  <c r="Q36" i="10"/>
  <c r="Q37" i="10"/>
  <c r="Q38" i="10"/>
  <c r="Q31" i="10"/>
  <c r="Q32" i="10"/>
  <c r="Q33" i="10"/>
  <c r="Q34" i="10"/>
  <c r="Q27" i="10"/>
  <c r="Q28" i="10"/>
  <c r="Q29" i="10"/>
  <c r="Q30" i="10"/>
  <c r="Q23" i="10"/>
  <c r="Q24" i="10"/>
  <c r="Q25" i="10"/>
  <c r="Q26" i="10"/>
  <c r="Q19" i="10"/>
  <c r="Q20" i="10"/>
  <c r="Q21" i="10"/>
  <c r="Q22" i="10"/>
  <c r="Q15" i="10"/>
  <c r="Q16" i="10"/>
  <c r="Q17" i="10"/>
  <c r="Q18" i="10"/>
  <c r="Q11" i="10"/>
  <c r="Q12" i="10"/>
  <c r="Q13" i="10"/>
  <c r="Q14" i="10"/>
  <c r="Q7" i="10"/>
  <c r="Q8" i="10"/>
  <c r="Q9" i="10"/>
  <c r="Q10" i="10"/>
  <c r="Q3" i="10"/>
  <c r="Q4" i="10"/>
  <c r="Q5" i="10"/>
  <c r="L36" i="7"/>
  <c r="M36" i="7"/>
  <c r="M65" i="7" s="1"/>
  <c r="L8" i="7"/>
  <c r="L28" i="7"/>
  <c r="M28" i="7"/>
  <c r="M63" i="7" s="1"/>
  <c r="L24" i="7"/>
  <c r="M24" i="7"/>
  <c r="M62" i="7" s="1"/>
  <c r="L20" i="7"/>
  <c r="L16" i="7"/>
  <c r="M16" i="7"/>
  <c r="M60" i="7" s="1"/>
  <c r="M12" i="7"/>
  <c r="M59" i="7" s="1"/>
  <c r="M4" i="7"/>
  <c r="M57" i="7" s="1"/>
  <c r="M8" i="7"/>
  <c r="M58" i="7" s="1"/>
  <c r="L32" i="7"/>
  <c r="M32" i="7"/>
  <c r="M64" i="7" s="1"/>
  <c r="M20" i="7"/>
  <c r="M61" i="7" s="1"/>
  <c r="L12" i="7"/>
  <c r="L4" i="7"/>
  <c r="P36" i="7"/>
  <c r="P37" i="7"/>
  <c r="P38" i="7"/>
  <c r="P31" i="7"/>
  <c r="P21" i="7"/>
  <c r="P22" i="7"/>
  <c r="P15" i="7"/>
  <c r="P16" i="7"/>
  <c r="P17" i="7"/>
  <c r="P18" i="7"/>
  <c r="P5" i="7"/>
  <c r="P6" i="7"/>
  <c r="P35" i="7"/>
  <c r="P32" i="7"/>
  <c r="P33" i="7"/>
  <c r="P34" i="7"/>
  <c r="P27" i="7"/>
  <c r="P28" i="7"/>
  <c r="P29" i="7"/>
  <c r="P30" i="7"/>
  <c r="P23" i="7"/>
  <c r="P24" i="7"/>
  <c r="P25" i="7"/>
  <c r="P26" i="7"/>
  <c r="P19" i="7"/>
  <c r="P20" i="7"/>
  <c r="P11" i="7"/>
  <c r="P12" i="7"/>
  <c r="P13" i="7"/>
  <c r="P14" i="7"/>
  <c r="P7" i="7"/>
  <c r="P8" i="7"/>
  <c r="P9" i="7"/>
  <c r="P10" i="7"/>
  <c r="P3" i="7"/>
  <c r="P4" i="7"/>
  <c r="T11" i="10" l="1"/>
  <c r="T41" i="10"/>
  <c r="T3" i="10"/>
  <c r="T32" i="10"/>
  <c r="T29" i="10"/>
  <c r="T16" i="10"/>
  <c r="T4" i="10"/>
  <c r="T15" i="10"/>
  <c r="T12" i="10"/>
  <c r="T31" i="10"/>
  <c r="O15" i="7"/>
  <c r="O5" i="7"/>
  <c r="O3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4" i="7"/>
  <c r="O13" i="7"/>
  <c r="O12" i="7"/>
  <c r="O11" i="7"/>
  <c r="O10" i="7"/>
  <c r="O9" i="7"/>
  <c r="O8" i="7"/>
  <c r="O7" i="7"/>
  <c r="O6" i="7"/>
  <c r="O4" i="7"/>
  <c r="T37" i="7"/>
  <c r="T30" i="7"/>
  <c r="T15" i="7"/>
  <c r="T5" i="7"/>
  <c r="T36" i="7"/>
  <c r="T35" i="7"/>
  <c r="T31" i="7"/>
  <c r="T29" i="7"/>
  <c r="T28" i="7"/>
  <c r="T27" i="7"/>
  <c r="T24" i="7"/>
  <c r="T23" i="7"/>
  <c r="T20" i="7"/>
  <c r="T19" i="7"/>
  <c r="T16" i="7"/>
  <c r="T13" i="7"/>
  <c r="T12" i="7"/>
  <c r="T11" i="7"/>
  <c r="T8" i="7"/>
  <c r="T7" i="7"/>
  <c r="T4" i="7"/>
  <c r="T3" i="7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D95" i="4"/>
  <c r="R4" i="7" s="1"/>
  <c r="E95" i="4"/>
  <c r="R5" i="7" s="1"/>
  <c r="F95" i="4"/>
  <c r="G95" i="4"/>
  <c r="H95" i="4"/>
  <c r="I95" i="4"/>
  <c r="J95" i="4"/>
  <c r="K95" i="4"/>
  <c r="R15" i="7" s="1"/>
  <c r="L95" i="4"/>
  <c r="R16" i="7" s="1"/>
  <c r="M95" i="4"/>
  <c r="R19" i="7" s="1"/>
  <c r="N95" i="4"/>
  <c r="O95" i="4"/>
  <c r="P95" i="4"/>
  <c r="Q95" i="4"/>
  <c r="R27" i="7" s="1"/>
  <c r="R95" i="4"/>
  <c r="S95" i="4"/>
  <c r="R29" i="7" s="1"/>
  <c r="T95" i="4"/>
  <c r="R30" i="7" s="1"/>
  <c r="U95" i="4"/>
  <c r="R31" i="7" s="1"/>
  <c r="V95" i="4"/>
  <c r="W95" i="4"/>
  <c r="X95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93" i="4"/>
  <c r="R37" i="7" l="1"/>
  <c r="R24" i="7"/>
  <c r="R11" i="7"/>
  <c r="R12" i="7"/>
  <c r="R28" i="7"/>
  <c r="R13" i="7"/>
  <c r="R36" i="7"/>
  <c r="R23" i="7"/>
  <c r="R8" i="7"/>
  <c r="R3" i="7"/>
  <c r="R35" i="7"/>
  <c r="R20" i="7"/>
  <c r="R7" i="7"/>
  <c r="M32" i="10"/>
  <c r="P95" i="10" s="1"/>
  <c r="P9" i="10" l="1"/>
  <c r="P11" i="10"/>
  <c r="P31" i="10"/>
  <c r="P30" i="10"/>
  <c r="P29" i="10"/>
  <c r="P28" i="10"/>
  <c r="P27" i="10"/>
  <c r="P37" i="10"/>
  <c r="P42" i="10"/>
  <c r="P41" i="10"/>
  <c r="P40" i="10"/>
  <c r="P39" i="10"/>
  <c r="P38" i="10"/>
  <c r="P36" i="10"/>
  <c r="P35" i="10"/>
  <c r="P34" i="10"/>
  <c r="P33" i="10"/>
  <c r="P32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0" i="10"/>
  <c r="P8" i="10"/>
  <c r="P7" i="10"/>
  <c r="P6" i="10"/>
  <c r="P5" i="10"/>
  <c r="P4" i="10"/>
  <c r="P3" i="10"/>
  <c r="M9" i="7"/>
  <c r="M29" i="7"/>
  <c r="M37" i="7"/>
  <c r="M33" i="7"/>
  <c r="M25" i="7"/>
  <c r="M21" i="7"/>
  <c r="M17" i="7"/>
  <c r="M13" i="7"/>
  <c r="M5" i="7"/>
  <c r="L29" i="7"/>
  <c r="L37" i="7"/>
  <c r="L33" i="7"/>
  <c r="L25" i="7"/>
  <c r="L21" i="7"/>
  <c r="L17" i="7"/>
  <c r="L13" i="7"/>
  <c r="L9" i="7"/>
  <c r="L5" i="7"/>
  <c r="I20" i="7"/>
  <c r="I19" i="7"/>
  <c r="M74" i="7" s="1"/>
  <c r="I18" i="7"/>
  <c r="I24" i="7"/>
  <c r="I23" i="7"/>
  <c r="M76" i="7" s="1"/>
  <c r="I22" i="7"/>
  <c r="I21" i="7"/>
  <c r="M75" i="7" s="1"/>
  <c r="I17" i="7"/>
  <c r="M73" i="7" s="1"/>
  <c r="H24" i="7"/>
  <c r="H23" i="7"/>
  <c r="H22" i="7"/>
  <c r="H21" i="7"/>
  <c r="H20" i="7"/>
  <c r="H19" i="7"/>
  <c r="H18" i="7"/>
  <c r="H17" i="7"/>
  <c r="H8" i="7" l="1"/>
  <c r="I8" i="7"/>
  <c r="I6" i="7"/>
  <c r="I5" i="7"/>
  <c r="I4" i="7"/>
  <c r="H4" i="7"/>
  <c r="H5" i="7"/>
  <c r="H6" i="7"/>
  <c r="H7" i="7"/>
  <c r="I7" i="7"/>
  <c r="U39" i="10" l="1"/>
  <c r="U35" i="10"/>
  <c r="U31" i="10"/>
  <c r="U28" i="10"/>
  <c r="U25" i="10"/>
  <c r="U23" i="10"/>
  <c r="U19" i="10"/>
  <c r="U24" i="10"/>
  <c r="U20" i="10"/>
  <c r="U16" i="10"/>
  <c r="U12" i="10"/>
  <c r="U9" i="10"/>
  <c r="U7" i="10"/>
  <c r="U40" i="10"/>
  <c r="U36" i="10"/>
  <c r="U32" i="10"/>
  <c r="U29" i="10"/>
  <c r="U27" i="10"/>
  <c r="U15" i="10"/>
  <c r="U11" i="10"/>
  <c r="U8" i="10"/>
  <c r="U5" i="10"/>
  <c r="U4" i="10"/>
  <c r="U41" i="10"/>
  <c r="U3" i="10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39" i="2"/>
  <c r="S12" i="10" l="1"/>
  <c r="S116" i="10" s="1"/>
  <c r="S39" i="10"/>
  <c r="S102" i="10" s="1"/>
  <c r="S25" i="10"/>
  <c r="S101" i="10" s="1"/>
  <c r="S11" i="10"/>
  <c r="S115" i="10" s="1"/>
  <c r="S3" i="10"/>
  <c r="S109" i="10" s="1"/>
  <c r="S36" i="10"/>
  <c r="S108" i="10" s="1"/>
  <c r="S24" i="10"/>
  <c r="S100" i="10" s="1"/>
  <c r="S9" i="10"/>
  <c r="S114" i="10" s="1"/>
  <c r="S27" i="10"/>
  <c r="S92" i="10" s="1"/>
  <c r="S35" i="10"/>
  <c r="S107" i="10" s="1"/>
  <c r="S23" i="10"/>
  <c r="S99" i="10" s="1"/>
  <c r="S8" i="10"/>
  <c r="S113" i="10" s="1"/>
  <c r="S40" i="10"/>
  <c r="S103" i="10" s="1"/>
  <c r="S32" i="10"/>
  <c r="S96" i="10" s="1"/>
  <c r="S20" i="10"/>
  <c r="S98" i="10" s="1"/>
  <c r="S7" i="10"/>
  <c r="S112" i="10" s="1"/>
  <c r="S31" i="10"/>
  <c r="S95" i="10" s="1"/>
  <c r="S19" i="10"/>
  <c r="S97" i="10" s="1"/>
  <c r="S5" i="10"/>
  <c r="S111" i="10" s="1"/>
  <c r="S29" i="10"/>
  <c r="S94" i="10" s="1"/>
  <c r="S16" i="10"/>
  <c r="S106" i="10" s="1"/>
  <c r="S4" i="10"/>
  <c r="S110" i="10" s="1"/>
  <c r="S41" i="10"/>
  <c r="S104" i="10" s="1"/>
  <c r="S28" i="10"/>
  <c r="S93" i="10" s="1"/>
  <c r="S15" i="10"/>
  <c r="S105" i="10" s="1"/>
  <c r="H26" i="10"/>
  <c r="H24" i="10"/>
  <c r="H22" i="10"/>
  <c r="I26" i="10"/>
  <c r="I24" i="10"/>
  <c r="I22" i="10"/>
  <c r="I20" i="10"/>
  <c r="H20" i="10"/>
  <c r="N17" i="10"/>
  <c r="N41" i="10"/>
  <c r="N37" i="10"/>
  <c r="N33" i="10"/>
  <c r="N29" i="10"/>
  <c r="N25" i="10"/>
  <c r="N21" i="10"/>
  <c r="N13" i="10"/>
  <c r="N9" i="10"/>
  <c r="N5" i="10"/>
  <c r="M41" i="10"/>
  <c r="M37" i="10"/>
  <c r="M33" i="10"/>
  <c r="M29" i="10"/>
  <c r="M25" i="10"/>
  <c r="M21" i="10"/>
  <c r="M17" i="10"/>
  <c r="M13" i="10"/>
  <c r="M9" i="10"/>
  <c r="M5" i="10"/>
  <c r="N40" i="10"/>
  <c r="M40" i="10"/>
  <c r="P102" i="10" s="1"/>
  <c r="N36" i="10"/>
  <c r="M36" i="10"/>
  <c r="P107" i="10" s="1"/>
  <c r="N32" i="10"/>
  <c r="N28" i="10"/>
  <c r="M28" i="10"/>
  <c r="P92" i="10" s="1"/>
  <c r="N24" i="10"/>
  <c r="M24" i="10"/>
  <c r="P99" i="10" s="1"/>
  <c r="N20" i="10"/>
  <c r="M20" i="10"/>
  <c r="P97" i="10" s="1"/>
  <c r="N16" i="10"/>
  <c r="M16" i="10"/>
  <c r="P105" i="10" s="1"/>
  <c r="N12" i="10"/>
  <c r="M12" i="10"/>
  <c r="P115" i="10" s="1"/>
  <c r="N8" i="10"/>
  <c r="M8" i="10"/>
  <c r="P112" i="10" s="1"/>
  <c r="N4" i="10"/>
  <c r="M4" i="10"/>
  <c r="P109" i="10" s="1"/>
  <c r="I25" i="10"/>
  <c r="H25" i="10"/>
  <c r="P122" i="10" s="1"/>
  <c r="I23" i="10"/>
  <c r="H23" i="10"/>
  <c r="P121" i="10" s="1"/>
  <c r="I21" i="10"/>
  <c r="H21" i="10"/>
  <c r="P120" i="10" s="1"/>
  <c r="I19" i="10"/>
  <c r="H19" i="10"/>
  <c r="P119" i="10" s="1"/>
  <c r="I8" i="10"/>
  <c r="H8" i="10"/>
  <c r="I7" i="10"/>
  <c r="H7" i="10"/>
  <c r="I6" i="10"/>
  <c r="H6" i="10"/>
  <c r="I5" i="10"/>
  <c r="H5" i="10"/>
  <c r="I3" i="10"/>
  <c r="H3" i="10"/>
  <c r="C37" i="1"/>
  <c r="E37" i="1"/>
  <c r="G37" i="1"/>
  <c r="I37" i="1"/>
  <c r="K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M58" i="10" s="1"/>
  <c r="BC37" i="1"/>
  <c r="M59" i="10" s="1"/>
  <c r="BE37" i="1"/>
  <c r="M61" i="10" s="1"/>
  <c r="BG37" i="1"/>
  <c r="M62" i="10" s="1"/>
  <c r="BI37" i="1"/>
  <c r="M63" i="10" s="1"/>
  <c r="BK37" i="1"/>
  <c r="M65" i="10" s="1"/>
  <c r="BM37" i="1"/>
  <c r="M64" i="10" s="1"/>
  <c r="BO37" i="1"/>
  <c r="M66" i="10" s="1"/>
  <c r="BQ37" i="1"/>
  <c r="M60" i="10" s="1"/>
  <c r="BS37" i="1"/>
  <c r="M67" i="10" s="1"/>
  <c r="I24" i="5" l="1"/>
  <c r="M76" i="10"/>
  <c r="I23" i="5"/>
  <c r="M75" i="10"/>
  <c r="I22" i="5"/>
  <c r="M74" i="10"/>
  <c r="I25" i="5"/>
  <c r="M77" i="10"/>
  <c r="N66" i="10"/>
  <c r="Q107" i="10"/>
  <c r="N74" i="10"/>
  <c r="Q119" i="10"/>
  <c r="N76" i="10"/>
  <c r="Q121" i="10"/>
  <c r="N58" i="10"/>
  <c r="Q109" i="10"/>
  <c r="N60" i="10"/>
  <c r="Q115" i="10"/>
  <c r="N62" i="10"/>
  <c r="Q97" i="10"/>
  <c r="N64" i="10"/>
  <c r="Q92" i="10"/>
  <c r="N65" i="10"/>
  <c r="Q95" i="10"/>
  <c r="N67" i="10"/>
  <c r="Q102" i="10"/>
  <c r="N75" i="10"/>
  <c r="Q120" i="10"/>
  <c r="N77" i="10"/>
  <c r="Q122" i="10"/>
  <c r="N59" i="10"/>
  <c r="Q112" i="10"/>
  <c r="N61" i="10"/>
  <c r="Q105" i="10"/>
  <c r="N63" i="10"/>
  <c r="Q99" i="10"/>
  <c r="G8" i="5"/>
  <c r="G7" i="5"/>
  <c r="G6" i="5"/>
  <c r="G5" i="5"/>
  <c r="H8" i="5"/>
  <c r="H7" i="5"/>
  <c r="H6" i="5"/>
  <c r="H5" i="5"/>
  <c r="G24" i="5"/>
  <c r="H24" i="5"/>
  <c r="H25" i="5"/>
  <c r="G25" i="5"/>
  <c r="G23" i="5"/>
  <c r="H23" i="5"/>
  <c r="H22" i="5"/>
  <c r="G22" i="5"/>
  <c r="M8" i="5"/>
  <c r="V10" i="5" s="1"/>
  <c r="L8" i="5"/>
  <c r="M5" i="5"/>
  <c r="V3" i="5" s="1"/>
  <c r="L5" i="5"/>
  <c r="M2" i="5"/>
  <c r="V2" i="5" s="1"/>
  <c r="L2" i="5"/>
  <c r="M22" i="5"/>
  <c r="V9" i="5" s="1"/>
  <c r="L22" i="5"/>
  <c r="M10" i="5"/>
  <c r="V4" i="5" s="1"/>
  <c r="L10" i="5"/>
  <c r="L24" i="5"/>
  <c r="M24" i="5"/>
  <c r="V11" i="5" s="1"/>
  <c r="L14" i="5"/>
  <c r="M14" i="5"/>
  <c r="V6" i="5" s="1"/>
  <c r="M12" i="5"/>
  <c r="V5" i="5" s="1"/>
  <c r="L12" i="5"/>
  <c r="M20" i="5"/>
  <c r="V7" i="5" s="1"/>
  <c r="L20" i="5"/>
  <c r="M17" i="5"/>
  <c r="V8" i="5" s="1"/>
  <c r="L17" i="5"/>
  <c r="G3" i="5"/>
  <c r="H3" i="5"/>
  <c r="G4" i="5"/>
  <c r="H4" i="5"/>
  <c r="BW37" i="1"/>
  <c r="W2" i="5"/>
  <c r="W3" i="5"/>
  <c r="W4" i="5"/>
  <c r="W5" i="5"/>
  <c r="W6" i="5"/>
  <c r="W7" i="5"/>
  <c r="W8" i="5"/>
  <c r="W9" i="5"/>
  <c r="W10" i="5"/>
  <c r="W11" i="5"/>
  <c r="BU37" i="1"/>
  <c r="BY37" i="1"/>
  <c r="CA37" i="1"/>
  <c r="CC37" i="1"/>
  <c r="U11" i="5"/>
  <c r="U9" i="5"/>
  <c r="U7" i="5"/>
  <c r="U8" i="5"/>
  <c r="U6" i="5"/>
  <c r="U5" i="5"/>
  <c r="U4" i="5"/>
  <c r="U3" i="5"/>
  <c r="U2" i="5"/>
  <c r="V1" i="5"/>
</calcChain>
</file>

<file path=xl/sharedStrings.xml><?xml version="1.0" encoding="utf-8"?>
<sst xmlns="http://schemas.openxmlformats.org/spreadsheetml/2006/main" count="2726" uniqueCount="751">
  <si>
    <t>abc2019_GC</t>
  </si>
  <si>
    <t>투입_total</t>
  </si>
  <si>
    <t>rank_투입</t>
  </si>
  <si>
    <t>전환_total</t>
  </si>
  <si>
    <t>rank_전환</t>
  </si>
  <si>
    <t>산출_total</t>
  </si>
  <si>
    <t>rank_산출</t>
  </si>
  <si>
    <t>결과_total</t>
  </si>
  <si>
    <t>rank_결과</t>
  </si>
  <si>
    <t>country_iso</t>
  </si>
  <si>
    <t>AUS</t>
  </si>
  <si>
    <t>AUT</t>
  </si>
  <si>
    <t>BEL</t>
  </si>
  <si>
    <t>CAN</t>
  </si>
  <si>
    <t>CHE</t>
  </si>
  <si>
    <t>CHL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</si>
  <si>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</si>
  <si>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</si>
  <si>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</si>
  <si>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</si>
  <si>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</si>
  <si>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</si>
  <si>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</si>
  <si>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</si>
  <si>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</si>
  <si>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</si>
  <si>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</si>
  <si>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</si>
  <si>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</si>
  <si>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</si>
  <si>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</si>
  <si>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</si>
  <si>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</si>
  <si>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</si>
  <si>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</si>
  <si>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</si>
  <si>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</si>
  <si>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</si>
  <si>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</si>
  <si>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</si>
  <si>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</si>
  <si>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</si>
  <si>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</si>
  <si>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</si>
  <si>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</si>
  <si>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M</t>
  </si>
  <si>
    <t>ICT_total</t>
  </si>
  <si>
    <t>rank_ICT</t>
  </si>
  <si>
    <t>RnD_total</t>
  </si>
  <si>
    <t>rank_RnD</t>
  </si>
  <si>
    <t>거버넌스_total</t>
  </si>
  <si>
    <t>rank_거버넌스</t>
  </si>
  <si>
    <t>경제_total</t>
  </si>
  <si>
    <t>rank_경제</t>
  </si>
  <si>
    <t>교육_total</t>
  </si>
  <si>
    <t>rank_교육</t>
  </si>
  <si>
    <t>문화관광_total</t>
  </si>
  <si>
    <t>농업식품_total</t>
  </si>
  <si>
    <t>rank_농업식품</t>
  </si>
  <si>
    <t>보건복지_total</t>
  </si>
  <si>
    <t>rank_보건복지</t>
  </si>
  <si>
    <t>Safety_total</t>
  </si>
  <si>
    <t>rank_Safety</t>
  </si>
  <si>
    <t>환경_total</t>
  </si>
  <si>
    <t>rank_환경</t>
  </si>
  <si>
    <t>AGO</t>
  </si>
  <si>
    <t>ALB</t>
  </si>
  <si>
    <t>ARG</t>
  </si>
  <si>
    <t>ARM</t>
  </si>
  <si>
    <t>AZE</t>
  </si>
  <si>
    <t>BEN</t>
  </si>
  <si>
    <t>BFA</t>
  </si>
  <si>
    <t>BGD</t>
  </si>
  <si>
    <t>BGR</t>
  </si>
  <si>
    <t>BHR</t>
  </si>
  <si>
    <t>BIH</t>
  </si>
  <si>
    <t>BLR</t>
  </si>
  <si>
    <t>BOL</t>
  </si>
  <si>
    <t>BRA</t>
  </si>
  <si>
    <t>BWA</t>
  </si>
  <si>
    <t>CHN</t>
  </si>
  <si>
    <t>CMR</t>
  </si>
  <si>
    <t>COD</t>
  </si>
  <si>
    <t>COL</t>
  </si>
  <si>
    <t>CRI</t>
  </si>
  <si>
    <t>DOM</t>
  </si>
  <si>
    <t>DZA</t>
  </si>
  <si>
    <t>ECU</t>
  </si>
  <si>
    <t>EGY</t>
  </si>
  <si>
    <t>ETH</t>
  </si>
  <si>
    <t>GEO</t>
  </si>
  <si>
    <t>GHA</t>
  </si>
  <si>
    <t>GIN</t>
  </si>
  <si>
    <t>GTM</t>
  </si>
  <si>
    <t>HND</t>
  </si>
  <si>
    <t>HRV</t>
  </si>
  <si>
    <t>IDN</t>
  </si>
  <si>
    <t>IND</t>
  </si>
  <si>
    <t>JAM</t>
  </si>
  <si>
    <t>JOR</t>
  </si>
  <si>
    <t>KAZ</t>
  </si>
  <si>
    <t>KEN</t>
  </si>
  <si>
    <t>KGZ</t>
  </si>
  <si>
    <t>KHM</t>
  </si>
  <si>
    <t>KWT</t>
  </si>
  <si>
    <t>LAO</t>
  </si>
  <si>
    <t>LBN</t>
  </si>
  <si>
    <t>LBR</t>
  </si>
  <si>
    <t>LKA</t>
  </si>
  <si>
    <t>LTU</t>
  </si>
  <si>
    <t>MAR</t>
  </si>
  <si>
    <t>MDA</t>
  </si>
  <si>
    <t>MDG</t>
  </si>
  <si>
    <t>MLI</t>
  </si>
  <si>
    <t>MNG</t>
  </si>
  <si>
    <t>MOZ</t>
  </si>
  <si>
    <t>MRT</t>
  </si>
  <si>
    <t>MUS</t>
  </si>
  <si>
    <t>MWI</t>
  </si>
  <si>
    <t>MYS</t>
  </si>
  <si>
    <t>NGA</t>
  </si>
  <si>
    <t>NIC</t>
  </si>
  <si>
    <t>NPL</t>
  </si>
  <si>
    <t>OMN</t>
  </si>
  <si>
    <t>PAK</t>
  </si>
  <si>
    <t>PAN</t>
  </si>
  <si>
    <t>PER</t>
  </si>
  <si>
    <t>PHL</t>
  </si>
  <si>
    <t>PRY</t>
  </si>
  <si>
    <t>QAT</t>
  </si>
  <si>
    <t>ROU</t>
  </si>
  <si>
    <t>RUS</t>
  </si>
  <si>
    <t>RWA</t>
  </si>
  <si>
    <t>SDN</t>
  </si>
  <si>
    <t>SEN</t>
  </si>
  <si>
    <t>SGP</t>
  </si>
  <si>
    <t>SLE</t>
  </si>
  <si>
    <t>SLV</t>
  </si>
  <si>
    <t>SRB</t>
  </si>
  <si>
    <t>THA</t>
  </si>
  <si>
    <t>TLS</t>
  </si>
  <si>
    <t>TUN</t>
  </si>
  <si>
    <t>TZA</t>
  </si>
  <si>
    <t>UGA</t>
  </si>
  <si>
    <t>UKR</t>
  </si>
  <si>
    <t>URY</t>
  </si>
  <si>
    <t>UZB</t>
  </si>
  <si>
    <t>VEN</t>
  </si>
  <si>
    <t>VNM</t>
  </si>
  <si>
    <t>ZAF</t>
  </si>
  <si>
    <t>ZMB</t>
  </si>
  <si>
    <t>ZWE</t>
  </si>
  <si>
    <t>인프라_total</t>
  </si>
  <si>
    <t>rank_인프라</t>
  </si>
  <si>
    <t>2016_GC</t>
    <phoneticPr fontId="6" type="noConversion"/>
  </si>
  <si>
    <r>
      <t>2016</t>
    </r>
    <r>
      <rPr>
        <sz val="10"/>
        <rFont val="Arial"/>
        <family val="2"/>
      </rPr>
      <t>_rank</t>
    </r>
    <phoneticPr fontId="6" type="noConversion"/>
  </si>
  <si>
    <r>
      <t>2014_</t>
    </r>
    <r>
      <rPr>
        <sz val="10"/>
        <rFont val="Arial"/>
        <family val="2"/>
      </rPr>
      <t>GC</t>
    </r>
    <phoneticPr fontId="6" type="noConversion"/>
  </si>
  <si>
    <r>
      <t>2014</t>
    </r>
    <r>
      <rPr>
        <sz val="10"/>
        <rFont val="Arial"/>
        <family val="2"/>
      </rPr>
      <t>_rank</t>
    </r>
    <phoneticPr fontId="6" type="noConversion"/>
  </si>
  <si>
    <t>.</t>
    <phoneticPr fontId="6" type="noConversion"/>
  </si>
  <si>
    <t>ICT_결과</t>
  </si>
  <si>
    <t>ICT_산출</t>
  </si>
  <si>
    <t>ICT_전환</t>
  </si>
  <si>
    <t>ICT_투입</t>
  </si>
  <si>
    <t>Safety_결과</t>
  </si>
  <si>
    <t>Safety_산출</t>
  </si>
  <si>
    <t>Safety_전환</t>
  </si>
  <si>
    <t>Safety_투입</t>
  </si>
  <si>
    <t>거버넌스_결과</t>
  </si>
  <si>
    <t>거버넌스_산출</t>
  </si>
  <si>
    <t>거버넌스_전환</t>
  </si>
  <si>
    <t>거버넌스_투입</t>
  </si>
  <si>
    <t>경제_결과</t>
  </si>
  <si>
    <t>경제_산출</t>
  </si>
  <si>
    <t>경제_전환</t>
  </si>
  <si>
    <t>경제_투입</t>
  </si>
  <si>
    <t>교육_결과</t>
  </si>
  <si>
    <t>교육_산출</t>
  </si>
  <si>
    <t>교육_전환</t>
  </si>
  <si>
    <t>교육_투입</t>
  </si>
  <si>
    <t>농업식품_결과</t>
  </si>
  <si>
    <t>농업식품_산출</t>
  </si>
  <si>
    <t>농업식품_전환</t>
  </si>
  <si>
    <t>농업식품_투입</t>
  </si>
  <si>
    <t>보건복지_결과</t>
  </si>
  <si>
    <t>보건복지_산출</t>
  </si>
  <si>
    <t>보건복지_전환</t>
  </si>
  <si>
    <t>보건복지_투입</t>
  </si>
  <si>
    <t>인프라_결과</t>
  </si>
  <si>
    <t>인프라_산출</t>
  </si>
  <si>
    <t>인프라_전환</t>
  </si>
  <si>
    <t>인프라_투입</t>
  </si>
  <si>
    <t>환경_결과</t>
  </si>
  <si>
    <t>환경_산출</t>
  </si>
  <si>
    <t>환경_전환</t>
  </si>
  <si>
    <t>환경_투입</t>
  </si>
  <si>
    <t>RnD_결과</t>
  </si>
  <si>
    <t>RnD_산출</t>
  </si>
  <si>
    <t>RnD_전환</t>
  </si>
  <si>
    <t>RnD_투입</t>
  </si>
  <si>
    <t>문화관광_결과</t>
  </si>
  <si>
    <t>문화관광_산출</t>
  </si>
  <si>
    <t>문화관광_전환</t>
  </si>
  <si>
    <t>문화관광_투입</t>
  </si>
  <si>
    <t>Rank</t>
  </si>
  <si>
    <t>Score</t>
  </si>
  <si>
    <t>Subgroup</t>
  </si>
  <si>
    <t>Score</t>
    <phoneticPr fontId="7" type="noConversion"/>
  </si>
  <si>
    <t>높이 6.3</t>
    <phoneticPr fontId="9" type="noConversion"/>
  </si>
  <si>
    <t>너비 7.3</t>
    <phoneticPr fontId="9" type="noConversion"/>
  </si>
  <si>
    <r>
      <t>OECD</t>
    </r>
    <r>
      <rPr>
        <sz val="10"/>
        <rFont val="돋움"/>
        <family val="3"/>
        <charset val="129"/>
      </rPr>
      <t>평균</t>
    </r>
    <phoneticPr fontId="7" type="noConversion"/>
  </si>
  <si>
    <t>국가명</t>
  </si>
  <si>
    <t>Agriculture 
&amp;Food</t>
    <phoneticPr fontId="7" type="noConversion"/>
  </si>
  <si>
    <t>Institution &amp; Finance</t>
    <phoneticPr fontId="7" type="noConversion"/>
  </si>
  <si>
    <t>Productivity</t>
    <phoneticPr fontId="7" type="noConversion"/>
  </si>
  <si>
    <t>국가명</t>
    <phoneticPr fontId="7" type="noConversion"/>
  </si>
  <si>
    <t>Resources</t>
    <phoneticPr fontId="7" type="noConversion"/>
  </si>
  <si>
    <t>Culture
&amp;Tourism</t>
    <phoneticPr fontId="7" type="noConversion"/>
  </si>
  <si>
    <t>Cultural goods</t>
    <phoneticPr fontId="7" type="noConversion"/>
  </si>
  <si>
    <t>Tourism</t>
    <phoneticPr fontId="7" type="noConversion"/>
  </si>
  <si>
    <t>Economy</t>
    <phoneticPr fontId="7" type="noConversion"/>
  </si>
  <si>
    <t>Institution and Policy</t>
    <phoneticPr fontId="7" type="noConversion"/>
  </si>
  <si>
    <t>Canada</t>
  </si>
  <si>
    <t>Fundamental</t>
    <phoneticPr fontId="7" type="noConversion"/>
  </si>
  <si>
    <t>Chile</t>
  </si>
  <si>
    <t>Education</t>
    <phoneticPr fontId="7" type="noConversion"/>
  </si>
  <si>
    <t>Endowment</t>
    <phoneticPr fontId="7" type="noConversion"/>
  </si>
  <si>
    <t>Czech Rep.</t>
  </si>
  <si>
    <t>Performance</t>
    <phoneticPr fontId="7" type="noConversion"/>
  </si>
  <si>
    <t>Denmark</t>
  </si>
  <si>
    <t>Government Involvement</t>
    <phoneticPr fontId="7" type="noConversion"/>
  </si>
  <si>
    <t>Estonia</t>
  </si>
  <si>
    <t>Environment</t>
    <phoneticPr fontId="7" type="noConversion"/>
  </si>
  <si>
    <t>Environmental Behavior</t>
    <phoneticPr fontId="7" type="noConversion"/>
  </si>
  <si>
    <t>Resource Protection</t>
    <phoneticPr fontId="7" type="noConversion"/>
  </si>
  <si>
    <t>France</t>
  </si>
  <si>
    <t>Renewable Energy</t>
    <phoneticPr fontId="7" type="noConversion"/>
  </si>
  <si>
    <t>Governance</t>
    <phoneticPr fontId="7" type="noConversion"/>
  </si>
  <si>
    <t>Political Competence</t>
    <phoneticPr fontId="7" type="noConversion"/>
  </si>
  <si>
    <t>Greece</t>
  </si>
  <si>
    <t>Administrative Competence</t>
    <phoneticPr fontId="7" type="noConversion"/>
  </si>
  <si>
    <t>Hungary</t>
  </si>
  <si>
    <t>Health 
&amp; Welfare</t>
    <phoneticPr fontId="7" type="noConversion"/>
  </si>
  <si>
    <t>Health</t>
    <phoneticPr fontId="7" type="noConversion"/>
  </si>
  <si>
    <t>Iceland</t>
  </si>
  <si>
    <r>
      <t>We</t>
    </r>
    <r>
      <rPr>
        <sz val="8"/>
        <rFont val="Arial"/>
        <family val="2"/>
      </rPr>
      <t>lfare</t>
    </r>
    <phoneticPr fontId="7" type="noConversion"/>
  </si>
  <si>
    <t>Ireland</t>
  </si>
  <si>
    <t>ICT</t>
    <phoneticPr fontId="7" type="noConversion"/>
  </si>
  <si>
    <t>Promotion</t>
    <phoneticPr fontId="7" type="noConversion"/>
  </si>
  <si>
    <t>Israel</t>
  </si>
  <si>
    <t>Scale</t>
    <phoneticPr fontId="7" type="noConversion"/>
  </si>
  <si>
    <t>Italy</t>
  </si>
  <si>
    <t>Utilization</t>
    <phoneticPr fontId="7" type="noConversion"/>
  </si>
  <si>
    <t>Japan</t>
  </si>
  <si>
    <t>R&amp;D</t>
    <phoneticPr fontId="7" type="noConversion"/>
  </si>
  <si>
    <t>Academic</t>
    <phoneticPr fontId="7" type="noConversion"/>
  </si>
  <si>
    <t>높이 5.5</t>
    <phoneticPr fontId="9" type="noConversion"/>
  </si>
  <si>
    <t>Entrepreneurial</t>
    <phoneticPr fontId="7" type="noConversion"/>
  </si>
  <si>
    <t>Governmental</t>
    <phoneticPr fontId="7" type="noConversion"/>
  </si>
  <si>
    <t>Luxembourg</t>
  </si>
  <si>
    <t>Safety</t>
    <phoneticPr fontId="7" type="noConversion"/>
  </si>
  <si>
    <t>Criminal Justice &amp; Security</t>
    <phoneticPr fontId="7" type="noConversion"/>
  </si>
  <si>
    <t>Mexico</t>
  </si>
  <si>
    <t>Disaster Management</t>
    <phoneticPr fontId="7" type="noConversion"/>
  </si>
  <si>
    <t>New Zealand</t>
  </si>
  <si>
    <t>Input</t>
  </si>
  <si>
    <t>Norway</t>
  </si>
  <si>
    <t>Throughput</t>
  </si>
  <si>
    <t>Poland</t>
  </si>
  <si>
    <t>Output</t>
  </si>
  <si>
    <t>Portugal</t>
  </si>
  <si>
    <t>Outcome</t>
  </si>
  <si>
    <t>Slovenia</t>
  </si>
  <si>
    <t>Spain</t>
  </si>
  <si>
    <t>Sweden</t>
  </si>
  <si>
    <t>Switzerland</t>
  </si>
  <si>
    <t>Turkey</t>
  </si>
  <si>
    <t>United Kingdom</t>
  </si>
  <si>
    <t>United States</t>
  </si>
  <si>
    <t>Australia</t>
    <phoneticPr fontId="11" type="noConversion"/>
  </si>
  <si>
    <t>Austria</t>
  </si>
  <si>
    <t>Belgium</t>
  </si>
  <si>
    <t>Germany</t>
  </si>
  <si>
    <t>Finland</t>
  </si>
  <si>
    <t>Korea, Rep.</t>
    <phoneticPr fontId="11" type="noConversion"/>
  </si>
  <si>
    <t>Latvia</t>
    <phoneticPr fontId="11" type="noConversion"/>
  </si>
  <si>
    <t>Netherlands</t>
    <phoneticPr fontId="3" type="noConversion"/>
  </si>
  <si>
    <t>Slovak Rep.</t>
  </si>
  <si>
    <t>country</t>
    <phoneticPr fontId="0" type="noConversion"/>
  </si>
  <si>
    <t>Albania</t>
  </si>
  <si>
    <t>Agriculture &amp; Food</t>
    <phoneticPr fontId="7" type="noConversion"/>
  </si>
  <si>
    <t>Agricultural production</t>
    <phoneticPr fontId="7" type="noConversion"/>
  </si>
  <si>
    <t>Food Quality &amp; Safety</t>
    <phoneticPr fontId="7" type="noConversion"/>
  </si>
  <si>
    <t>2014 GC</t>
    <phoneticPr fontId="7" type="noConversion"/>
  </si>
  <si>
    <t>Economic Fundamental</t>
    <phoneticPr fontId="7" type="noConversion"/>
  </si>
  <si>
    <t>Education</t>
    <phoneticPr fontId="7" type="noConversion"/>
  </si>
  <si>
    <t>Education Performance</t>
    <phoneticPr fontId="7" type="noConversion"/>
  </si>
  <si>
    <t>Argentina</t>
  </si>
  <si>
    <t>Environmental Behavior</t>
    <phoneticPr fontId="7" type="noConversion"/>
  </si>
  <si>
    <t>Armenia</t>
  </si>
  <si>
    <t>Azerbaijan</t>
  </si>
  <si>
    <t>Governance</t>
    <phoneticPr fontId="7" type="noConversion"/>
  </si>
  <si>
    <t>Civil Society</t>
    <phoneticPr fontId="7" type="noConversion"/>
  </si>
  <si>
    <t>Bangladesh</t>
  </si>
  <si>
    <t>Freedom</t>
    <phoneticPr fontId="7" type="noConversion"/>
  </si>
  <si>
    <t>Belarus</t>
  </si>
  <si>
    <t>Rule of Law</t>
    <phoneticPr fontId="7" type="noConversion"/>
  </si>
  <si>
    <t>Benin</t>
  </si>
  <si>
    <t xml:space="preserve">Health &amp; Welfare </t>
    <phoneticPr fontId="7" type="noConversion"/>
  </si>
  <si>
    <t>Disease management</t>
    <phoneticPr fontId="7" type="noConversion"/>
  </si>
  <si>
    <t>Life and Death</t>
    <phoneticPr fontId="7" type="noConversion"/>
  </si>
  <si>
    <t>Safety and Public Health</t>
    <phoneticPr fontId="7" type="noConversion"/>
  </si>
  <si>
    <t>Welfare</t>
    <phoneticPr fontId="7" type="noConversion"/>
  </si>
  <si>
    <t>Brazil</t>
  </si>
  <si>
    <t>ICT</t>
    <phoneticPr fontId="7" type="noConversion"/>
  </si>
  <si>
    <t>Promotion</t>
    <phoneticPr fontId="7" type="noConversion"/>
  </si>
  <si>
    <t>Bulgaria</t>
  </si>
  <si>
    <t>Utilization</t>
    <phoneticPr fontId="7" type="noConversion"/>
  </si>
  <si>
    <t>Cambodia</t>
  </si>
  <si>
    <t>Infrastructure</t>
    <phoneticPr fontId="7" type="noConversion"/>
  </si>
  <si>
    <t>Safety</t>
    <phoneticPr fontId="7" type="noConversion"/>
  </si>
  <si>
    <t>Criminal Justice &amp; Security</t>
    <phoneticPr fontId="7" type="noConversion"/>
  </si>
  <si>
    <t>China</t>
  </si>
  <si>
    <t>Colombia</t>
  </si>
  <si>
    <t>Croatia</t>
  </si>
  <si>
    <t>Dominican Republic</t>
  </si>
  <si>
    <t>Input</t>
    <phoneticPr fontId="9" type="noConversion"/>
  </si>
  <si>
    <t>Ecuador</t>
  </si>
  <si>
    <t>Ethiopia</t>
  </si>
  <si>
    <t>Georgia</t>
  </si>
  <si>
    <t>Ghana</t>
  </si>
  <si>
    <t>Guatemala</t>
  </si>
  <si>
    <t>Honduras</t>
  </si>
  <si>
    <t>India</t>
  </si>
  <si>
    <t>Indonesia</t>
  </si>
  <si>
    <t>Jamaica</t>
  </si>
  <si>
    <t>Jordan</t>
  </si>
  <si>
    <t>Kenya</t>
  </si>
  <si>
    <t>Lebanon</t>
  </si>
  <si>
    <t>Madagascar</t>
  </si>
  <si>
    <t>Malawi</t>
  </si>
  <si>
    <t>Malaysia</t>
  </si>
  <si>
    <t>Mali</t>
  </si>
  <si>
    <t>Mauritius</t>
  </si>
  <si>
    <t>Morocco</t>
  </si>
  <si>
    <t>Mozambique</t>
  </si>
  <si>
    <t>Nepal</t>
  </si>
  <si>
    <t>Nicaragua</t>
  </si>
  <si>
    <t>Nigeria</t>
  </si>
  <si>
    <t>Pakistan</t>
  </si>
  <si>
    <t>Panama</t>
  </si>
  <si>
    <t>Paraguay</t>
  </si>
  <si>
    <t>Peru</t>
  </si>
  <si>
    <t>Philippines</t>
  </si>
  <si>
    <t>Romania</t>
  </si>
  <si>
    <t>Rwanda</t>
  </si>
  <si>
    <t>Senegal</t>
  </si>
  <si>
    <t>South Africa</t>
  </si>
  <si>
    <t>Sri Lanka</t>
  </si>
  <si>
    <t>Thailand</t>
  </si>
  <si>
    <t>Tunisia</t>
  </si>
  <si>
    <t>Uganda</t>
  </si>
  <si>
    <t>Ukraine</t>
  </si>
  <si>
    <t>Uruguay</t>
  </si>
  <si>
    <t>Zambia</t>
  </si>
  <si>
    <t>Zimbabwe</t>
  </si>
  <si>
    <r>
      <t>S</t>
    </r>
    <r>
      <rPr>
        <sz val="10"/>
        <rFont val="Arial"/>
        <family val="2"/>
      </rPr>
      <t>afety</t>
    </r>
    <phoneticPr fontId="7" type="noConversion"/>
  </si>
  <si>
    <t>Angola</t>
    <phoneticPr fontId="15" type="noConversion"/>
  </si>
  <si>
    <t>Albania</t>
    <phoneticPr fontId="15" type="noConversion"/>
  </si>
  <si>
    <t>Burkina Faso</t>
    <phoneticPr fontId="15" type="noConversion"/>
  </si>
  <si>
    <t>Bahrain</t>
    <phoneticPr fontId="15" type="noConversion"/>
  </si>
  <si>
    <t>Bosnia and Herzegovina</t>
    <phoneticPr fontId="15" type="noConversion"/>
  </si>
  <si>
    <t>Bolivia</t>
    <phoneticPr fontId="15" type="noConversion"/>
  </si>
  <si>
    <t>Botswana</t>
    <phoneticPr fontId="15" type="noConversion"/>
  </si>
  <si>
    <t>Cameroon</t>
    <phoneticPr fontId="15" type="noConversion"/>
  </si>
  <si>
    <t>Congo, Dem. Rep.</t>
    <phoneticPr fontId="15" type="noConversion"/>
  </si>
  <si>
    <t>Costa Rica</t>
    <phoneticPr fontId="15" type="noConversion"/>
  </si>
  <si>
    <t>Algeria</t>
    <phoneticPr fontId="15" type="noConversion"/>
  </si>
  <si>
    <t>Egypt, Arab Rep.</t>
    <phoneticPr fontId="15" type="noConversion"/>
  </si>
  <si>
    <t>Guinea</t>
    <phoneticPr fontId="15" type="noConversion"/>
  </si>
  <si>
    <t>Kazakhstan</t>
    <phoneticPr fontId="15" type="noConversion"/>
  </si>
  <si>
    <t>Kyrgyz Republic</t>
    <phoneticPr fontId="15" type="noConversion"/>
  </si>
  <si>
    <t>Korea, Rep.</t>
    <phoneticPr fontId="15" type="noConversion"/>
  </si>
  <si>
    <t>Kuwait</t>
    <phoneticPr fontId="15" type="noConversion"/>
  </si>
  <si>
    <t>Lao PDR</t>
    <phoneticPr fontId="15" type="noConversion"/>
  </si>
  <si>
    <t>Liberia</t>
    <phoneticPr fontId="15" type="noConversion"/>
  </si>
  <si>
    <t>Lithuania</t>
    <phoneticPr fontId="11" type="noConversion"/>
  </si>
  <si>
    <t>Moldova</t>
    <phoneticPr fontId="15" type="noConversion"/>
  </si>
  <si>
    <t>Mongolia</t>
    <phoneticPr fontId="15" type="noConversion"/>
  </si>
  <si>
    <t>Mauritania</t>
    <phoneticPr fontId="15" type="noConversion"/>
  </si>
  <si>
    <t>Oman</t>
    <phoneticPr fontId="15" type="noConversion"/>
  </si>
  <si>
    <t>Qatar</t>
    <phoneticPr fontId="15" type="noConversion"/>
  </si>
  <si>
    <t>Russian Federation</t>
    <phoneticPr fontId="15" type="noConversion"/>
  </si>
  <si>
    <t>Sudan</t>
    <phoneticPr fontId="15" type="noConversion"/>
  </si>
  <si>
    <t>Singapore</t>
    <phoneticPr fontId="15" type="noConversion"/>
  </si>
  <si>
    <t>Sierra Leone</t>
    <phoneticPr fontId="15" type="noConversion"/>
  </si>
  <si>
    <t>El Salvador</t>
    <phoneticPr fontId="15" type="noConversion"/>
  </si>
  <si>
    <t>Serbia</t>
    <phoneticPr fontId="15" type="noConversion"/>
  </si>
  <si>
    <t>Timor-Leste</t>
    <phoneticPr fontId="15" type="noConversion"/>
  </si>
  <si>
    <t>Tanzania</t>
    <phoneticPr fontId="15" type="noConversion"/>
  </si>
  <si>
    <t>Uzbekistan</t>
    <phoneticPr fontId="15" type="noConversion"/>
  </si>
  <si>
    <t>Venezuela, RB</t>
    <phoneticPr fontId="15" type="noConversion"/>
  </si>
  <si>
    <t>Vietnam</t>
    <phoneticPr fontId="15" type="noConversion"/>
  </si>
  <si>
    <t>Zimbabwe</t>
    <phoneticPr fontId="15" type="noConversion"/>
  </si>
  <si>
    <t>country</t>
    <phoneticPr fontId="0" type="noConversion"/>
  </si>
  <si>
    <r>
      <t>2</t>
    </r>
    <r>
      <rPr>
        <sz val="10"/>
        <rFont val="Arial"/>
        <family val="2"/>
      </rPr>
      <t xml:space="preserve">018 </t>
    </r>
    <r>
      <rPr>
        <sz val="10"/>
        <rFont val="Arial"/>
        <family val="2"/>
      </rPr>
      <t>GC_rank</t>
    </r>
    <phoneticPr fontId="6" type="noConversion"/>
  </si>
  <si>
    <t>2018_GC</t>
    <phoneticPr fontId="6" type="noConversion"/>
  </si>
  <si>
    <t>2016_rank</t>
    <phoneticPr fontId="6" type="noConversion"/>
  </si>
  <si>
    <t>-</t>
  </si>
  <si>
    <t>2017_rank</t>
    <phoneticPr fontId="6" type="noConversion"/>
  </si>
  <si>
    <t>2017_GC</t>
    <phoneticPr fontId="6" type="noConversion"/>
  </si>
  <si>
    <t>2015_rank</t>
    <phoneticPr fontId="6" type="noConversion"/>
  </si>
  <si>
    <t>2015_GC</t>
    <phoneticPr fontId="6" type="noConversion"/>
  </si>
  <si>
    <t>2014_rank</t>
    <phoneticPr fontId="6" type="noConversion"/>
  </si>
  <si>
    <t>2014_GC</t>
    <phoneticPr fontId="6" type="noConversion"/>
  </si>
  <si>
    <t>Korea, Rep.</t>
  </si>
  <si>
    <r>
      <t>2</t>
    </r>
    <r>
      <rPr>
        <sz val="10"/>
        <rFont val="Arial"/>
        <family val="2"/>
      </rPr>
      <t>018_GC</t>
    </r>
    <phoneticPr fontId="6" type="noConversion"/>
  </si>
  <si>
    <r>
      <t>2</t>
    </r>
    <r>
      <rPr>
        <sz val="10"/>
        <rFont val="Arial"/>
        <family val="2"/>
      </rPr>
      <t>018_rank</t>
    </r>
    <phoneticPr fontId="6" type="noConversion"/>
  </si>
  <si>
    <r>
      <t>201</t>
    </r>
    <r>
      <rPr>
        <sz val="10"/>
        <rFont val="Arial"/>
        <family val="2"/>
      </rPr>
      <t>7</t>
    </r>
    <r>
      <rPr>
        <sz val="10"/>
        <rFont val="Arial"/>
        <family val="2"/>
      </rPr>
      <t>_GC</t>
    </r>
    <phoneticPr fontId="6" type="noConversion"/>
  </si>
  <si>
    <r>
      <t>201</t>
    </r>
    <r>
      <rPr>
        <sz val="10"/>
        <rFont val="Arial"/>
        <family val="2"/>
      </rPr>
      <t>7</t>
    </r>
    <r>
      <rPr>
        <sz val="10"/>
        <rFont val="Arial"/>
        <family val="2"/>
      </rPr>
      <t>_rank</t>
    </r>
    <phoneticPr fontId="6" type="noConversion"/>
  </si>
  <si>
    <t>2015_GC</t>
    <phoneticPr fontId="6" type="noConversion"/>
  </si>
  <si>
    <r>
      <t>2015</t>
    </r>
    <r>
      <rPr>
        <sz val="10"/>
        <rFont val="Arial"/>
        <family val="2"/>
      </rPr>
      <t>_rank</t>
    </r>
    <phoneticPr fontId="6" type="noConversion"/>
  </si>
  <si>
    <t>.</t>
    <phoneticPr fontId="6" type="noConversion"/>
  </si>
  <si>
    <t>.</t>
    <phoneticPr fontId="6" type="noConversion"/>
  </si>
  <si>
    <t>b_ICT_Promotion</t>
  </si>
  <si>
    <t>b_ICT_scale</t>
  </si>
  <si>
    <t>b_ICT_utilization</t>
  </si>
  <si>
    <t>b_Safety_Disaster_Management</t>
  </si>
  <si>
    <t>b_Safety_Justice_and_Security</t>
  </si>
  <si>
    <t>b_경제_Economic_Fundamental</t>
  </si>
  <si>
    <t>b_경제_Institution_and_Policy</t>
  </si>
  <si>
    <t>b_교육_Education_Performance</t>
  </si>
  <si>
    <t>b_교육_Government_Involvement</t>
  </si>
  <si>
    <t>b_보건복지_Welfare</t>
  </si>
  <si>
    <t>b_환경_Environmental_Behavior</t>
  </si>
  <si>
    <t>b_환경_Renewable_Energy</t>
  </si>
  <si>
    <t>b_환경_Resource_Protection</t>
  </si>
  <si>
    <t>b_거버넌스_Civil_Society</t>
  </si>
  <si>
    <t>b_거버넌스_Freedom</t>
  </si>
  <si>
    <t>b_거버넌스_Self_governance</t>
  </si>
  <si>
    <t>b_농업식품_FoodQuality_and_Safety</t>
  </si>
  <si>
    <t>b_보건복지_Disaster_Management</t>
  </si>
  <si>
    <t>b_보건복지_Life_and_Death</t>
  </si>
  <si>
    <t>b_보건복지_Safety_and_PublicHealth</t>
  </si>
  <si>
    <t>b_인프라_Infrastructure</t>
  </si>
  <si>
    <t>2019 순위</t>
    <phoneticPr fontId="7" type="noConversion"/>
  </si>
  <si>
    <t>abc2019_rank</t>
  </si>
  <si>
    <t>a_ICT_결과</t>
  </si>
  <si>
    <t>a_ICT_산출</t>
  </si>
  <si>
    <t>a_ICT_전환</t>
  </si>
  <si>
    <t>a_ICT_투입</t>
  </si>
  <si>
    <t>a_RnD_결과</t>
  </si>
  <si>
    <t>a_RnD_산출</t>
  </si>
  <si>
    <t>a_RnD_전환</t>
  </si>
  <si>
    <t>a_RnD_투입</t>
  </si>
  <si>
    <t>a_Safety_결과</t>
  </si>
  <si>
    <t>a_Safety_산출</t>
  </si>
  <si>
    <t>a_Safety_전환</t>
  </si>
  <si>
    <t>a_Safety_투입</t>
  </si>
  <si>
    <t>a_거버넌스_결과</t>
  </si>
  <si>
    <t>a_거버넌스_산출</t>
  </si>
  <si>
    <t>a_거버넌스_전환</t>
  </si>
  <si>
    <t>a_거버넌스_투입</t>
  </si>
  <si>
    <t>a_경제_결과</t>
  </si>
  <si>
    <t>a_경제_산출</t>
  </si>
  <si>
    <t>a_경제_전환</t>
  </si>
  <si>
    <t>a_경제_투입</t>
  </si>
  <si>
    <t>a_교육_결과</t>
  </si>
  <si>
    <t>a_교육_산출</t>
  </si>
  <si>
    <t>a_교육_전환</t>
  </si>
  <si>
    <t>a_교육_투입</t>
  </si>
  <si>
    <t>a_농업식품_결과</t>
  </si>
  <si>
    <t>a_농업식품_산출</t>
  </si>
  <si>
    <t>a_농업식품_전환</t>
  </si>
  <si>
    <t>a_농업식품_투입</t>
  </si>
  <si>
    <t>a_보건복지_결과</t>
  </si>
  <si>
    <t>a_보건복지_산출</t>
  </si>
  <si>
    <t>a_보건복지_전환</t>
  </si>
  <si>
    <t>a_보건복지_투입</t>
  </si>
  <si>
    <t>a_환경_결과</t>
  </si>
  <si>
    <t>a_환경_산출</t>
  </si>
  <si>
    <t>a_환경_전환</t>
  </si>
  <si>
    <t>a_환경_투입</t>
  </si>
  <si>
    <t>a_인프라_결과</t>
  </si>
  <si>
    <t>a_인프라_산출</t>
  </si>
  <si>
    <t>a_인프라_전환</t>
  </si>
  <si>
    <t>a_인프라_투입</t>
  </si>
  <si>
    <t>Country</t>
  </si>
  <si>
    <t>ICT_rank</t>
  </si>
  <si>
    <t>RnD_rank</t>
  </si>
  <si>
    <t>거버넌스_rank</t>
  </si>
  <si>
    <t>경제_rank</t>
  </si>
  <si>
    <t>교육_rank</t>
  </si>
  <si>
    <t>문화관광_rank</t>
  </si>
  <si>
    <t>농업식품_rank</t>
  </si>
  <si>
    <t>보건복지_rank</t>
  </si>
  <si>
    <t>Safety_rank</t>
  </si>
  <si>
    <t>환경_rank</t>
  </si>
  <si>
    <t>a_투입_total</t>
  </si>
  <si>
    <t>a_투입_rank</t>
  </si>
  <si>
    <t>a_전환_total</t>
  </si>
  <si>
    <t>a_전환_rank</t>
  </si>
  <si>
    <t>a_산출_total</t>
  </si>
  <si>
    <t>a_산출_rank</t>
  </si>
  <si>
    <t>a_결과_total</t>
  </si>
  <si>
    <t>a_결과_rank</t>
  </si>
  <si>
    <t>gcindex</t>
  </si>
  <si>
    <t>GC_rank</t>
  </si>
  <si>
    <t>Australia</t>
  </si>
  <si>
    <t>.</t>
  </si>
  <si>
    <t>Latvia</t>
  </si>
  <si>
    <t>Netherlands</t>
  </si>
  <si>
    <t>인프라_rank</t>
  </si>
  <si>
    <t>Algeria</t>
  </si>
  <si>
    <t>Angola</t>
  </si>
  <si>
    <t>Bahrain</t>
  </si>
  <si>
    <t>Bolivia</t>
  </si>
  <si>
    <t>Bosnia and Herzegovina</t>
  </si>
  <si>
    <t>Botswana</t>
  </si>
  <si>
    <t>Burkina Faso</t>
  </si>
  <si>
    <t>Cameroon</t>
  </si>
  <si>
    <t>Congo, Dem. Rep.</t>
  </si>
  <si>
    <t>Costa Rica</t>
  </si>
  <si>
    <t>Egypt, Arab Rep.</t>
  </si>
  <si>
    <t>El Salvador</t>
  </si>
  <si>
    <t>Guinea</t>
  </si>
  <si>
    <t>Kazakhstan</t>
  </si>
  <si>
    <t>Kuwait</t>
  </si>
  <si>
    <t>Kyrgyz Republic</t>
  </si>
  <si>
    <t>Lao PDR</t>
  </si>
  <si>
    <t>Liberia</t>
  </si>
  <si>
    <t>Lithuania</t>
  </si>
  <si>
    <t>Mauritania</t>
  </si>
  <si>
    <t>Moldova</t>
  </si>
  <si>
    <t>Mongolia</t>
  </si>
  <si>
    <t>Oman</t>
  </si>
  <si>
    <t>Qatar</t>
  </si>
  <si>
    <t>Russian Federation</t>
  </si>
  <si>
    <t>Serbia</t>
  </si>
  <si>
    <t>Sierra Leone</t>
  </si>
  <si>
    <t>Singapore</t>
  </si>
  <si>
    <t>Sudan</t>
  </si>
  <si>
    <t>Tanzania</t>
  </si>
  <si>
    <t>Timor-Leste</t>
  </si>
  <si>
    <t>Uzbekistan</t>
  </si>
  <si>
    <t>Venezuela, RB</t>
  </si>
  <si>
    <t>Vietnam</t>
  </si>
  <si>
    <r>
      <t>2018</t>
    </r>
    <r>
      <rPr>
        <sz val="10"/>
        <rFont val="돋움"/>
        <family val="3"/>
        <charset val="129"/>
      </rPr>
      <t>순위</t>
    </r>
    <phoneticPr fontId="7" type="noConversion"/>
  </si>
  <si>
    <t>Year</t>
    <phoneticPr fontId="7" type="noConversion"/>
  </si>
  <si>
    <t>Rank</t>
    <phoneticPr fontId="7" type="noConversion"/>
  </si>
  <si>
    <r>
      <t>I</t>
    </r>
    <r>
      <rPr>
        <sz val="10"/>
        <rFont val="Arial"/>
        <family val="2"/>
      </rPr>
      <t>ndex</t>
    </r>
    <phoneticPr fontId="7" type="noConversion"/>
  </si>
  <si>
    <t>OECD평균</t>
  </si>
  <si>
    <t>ICT_Promotion</t>
  </si>
  <si>
    <t>ICT_scale</t>
  </si>
  <si>
    <t>ICT_utilization</t>
  </si>
  <si>
    <t>RnD_Academic</t>
  </si>
  <si>
    <t>RnD_Entrepreneurial</t>
  </si>
  <si>
    <t>RnD_Governmental</t>
  </si>
  <si>
    <t>Safety_Disaster_Management</t>
  </si>
  <si>
    <t>Safety_Justice_and_Security</t>
  </si>
  <si>
    <t>거버넌스_Administrative_Competence</t>
  </si>
  <si>
    <t>거버넌스_Political_Competence</t>
  </si>
  <si>
    <t>경제_Economic_Fundamental</t>
  </si>
  <si>
    <t>경제_Institution_and_Policy</t>
  </si>
  <si>
    <t>교육_Education_Endowment</t>
  </si>
  <si>
    <t>교육_Education_Performance</t>
  </si>
  <si>
    <t>교육_Government_Involvement</t>
  </si>
  <si>
    <t>농업식품_Institution_and_Finance</t>
  </si>
  <si>
    <t>농업식품_Productivity</t>
  </si>
  <si>
    <t>농업식품_Resources</t>
  </si>
  <si>
    <t>문화관광_Culture</t>
  </si>
  <si>
    <t>문화관광_Tourism</t>
  </si>
  <si>
    <t>보건복지_Health</t>
  </si>
  <si>
    <t>보건복지_Welfare</t>
  </si>
  <si>
    <t>환경_Environmental_Behavior</t>
  </si>
  <si>
    <t>환경_Renewable_Energy</t>
  </si>
  <si>
    <t>환경_Resource_Protection</t>
  </si>
  <si>
    <t>country</t>
  </si>
  <si>
    <t>Process</t>
    <phoneticPr fontId="7" type="noConversion"/>
  </si>
  <si>
    <t>Input</t>
    <phoneticPr fontId="7" type="noConversion"/>
  </si>
  <si>
    <t>throughput</t>
    <phoneticPr fontId="7" type="noConversion"/>
  </si>
  <si>
    <t>output</t>
    <phoneticPr fontId="7" type="noConversion"/>
  </si>
  <si>
    <t>outcome</t>
    <phoneticPr fontId="7" type="noConversion"/>
  </si>
  <si>
    <t>b_농업식품_Agricultural_production</t>
  </si>
  <si>
    <t>Disaster Management</t>
    <phoneticPr fontId="7" type="noConversion"/>
  </si>
  <si>
    <t>Input</t>
    <phoneticPr fontId="7" type="noConversion"/>
  </si>
  <si>
    <t>Throughput</t>
    <phoneticPr fontId="7" type="noConversion"/>
  </si>
  <si>
    <t xml:space="preserve"> Resource Protection</t>
    <phoneticPr fontId="7" type="noConversion"/>
  </si>
  <si>
    <t>(2018)</t>
    <phoneticPr fontId="7" type="noConversion"/>
  </si>
  <si>
    <t>(2018)</t>
    <phoneticPr fontId="7" type="noConversion"/>
  </si>
  <si>
    <t>b_ICT_promotion</t>
  </si>
  <si>
    <t>b_RnD_Academic</t>
  </si>
  <si>
    <t>b_RnD_Entrepreneurial</t>
  </si>
  <si>
    <t>b_RnD_Governmental</t>
  </si>
  <si>
    <t>b_거버넌스_Administrative_Competence</t>
  </si>
  <si>
    <t>b_거버넌스_Political_Competence</t>
  </si>
  <si>
    <t>b_교육_Education_Endowment</t>
  </si>
  <si>
    <t>b_농업식품_Institution_and_Finance</t>
  </si>
  <si>
    <t>b_농업식품_Productivity</t>
  </si>
  <si>
    <t>b_농업식품_Resources</t>
  </si>
  <si>
    <t>b_문화관광_Cultural_goods</t>
  </si>
  <si>
    <t>b_문화관광_Tourism</t>
  </si>
  <si>
    <t>b_보건복지_Health</t>
  </si>
  <si>
    <t>country</t>
    <phoneticPr fontId="7" type="noConversion"/>
  </si>
  <si>
    <r>
      <t>농업식품</t>
    </r>
    <r>
      <rPr>
        <sz val="10"/>
        <rFont val="Arial"/>
        <family val="2"/>
      </rPr>
      <t>_Agricultural production</t>
    </r>
  </si>
  <si>
    <r>
      <t>농업식품</t>
    </r>
    <r>
      <rPr>
        <sz val="10"/>
        <rFont val="Arial"/>
        <family val="2"/>
      </rPr>
      <t>_Food Quality &amp; Safety</t>
    </r>
  </si>
  <si>
    <r>
      <t>경제</t>
    </r>
    <r>
      <rPr>
        <sz val="10"/>
        <rFont val="Arial"/>
        <family val="2"/>
      </rPr>
      <t>_Ecomomic Institution and Policy</t>
    </r>
  </si>
  <si>
    <r>
      <t>경제</t>
    </r>
    <r>
      <rPr>
        <sz val="10"/>
        <rFont val="Arial"/>
        <family val="2"/>
      </rPr>
      <t>_Economic Fundamental</t>
    </r>
  </si>
  <si>
    <r>
      <t>교육</t>
    </r>
    <r>
      <rPr>
        <sz val="10"/>
        <rFont val="Arial"/>
        <family val="2"/>
      </rPr>
      <t>_Education Performance</t>
    </r>
  </si>
  <si>
    <r>
      <t>교육</t>
    </r>
    <r>
      <rPr>
        <sz val="10"/>
        <rFont val="Arial"/>
        <family val="2"/>
      </rPr>
      <t>_Government Involvement</t>
    </r>
  </si>
  <si>
    <r>
      <t>환경</t>
    </r>
    <r>
      <rPr>
        <sz val="10"/>
        <rFont val="Arial"/>
        <family val="2"/>
      </rPr>
      <t>_Environmental Behavior</t>
    </r>
  </si>
  <si>
    <r>
      <t>환경</t>
    </r>
    <r>
      <rPr>
        <sz val="10"/>
        <rFont val="Arial"/>
        <family val="2"/>
      </rPr>
      <t>_Environmental Resource Protection</t>
    </r>
  </si>
  <si>
    <r>
      <t>환경</t>
    </r>
    <r>
      <rPr>
        <sz val="10"/>
        <rFont val="Arial"/>
        <family val="2"/>
      </rPr>
      <t>_Renewable Energy</t>
    </r>
  </si>
  <si>
    <r>
      <t>거버넌스</t>
    </r>
    <r>
      <rPr>
        <sz val="10"/>
        <rFont val="Arial"/>
        <family val="2"/>
      </rPr>
      <t>_Civil Society</t>
    </r>
  </si>
  <si>
    <r>
      <t>거버넌스</t>
    </r>
    <r>
      <rPr>
        <sz val="10"/>
        <rFont val="Arial"/>
        <family val="2"/>
      </rPr>
      <t>_Freedom</t>
    </r>
  </si>
  <si>
    <r>
      <t>거버넌스</t>
    </r>
    <r>
      <rPr>
        <sz val="10"/>
        <rFont val="Arial"/>
        <family val="2"/>
      </rPr>
      <t>_Self-governance</t>
    </r>
  </si>
  <si>
    <r>
      <t>보건복지</t>
    </r>
    <r>
      <rPr>
        <sz val="10"/>
        <rFont val="Arial"/>
        <family val="2"/>
      </rPr>
      <t>_Disease management</t>
    </r>
  </si>
  <si>
    <r>
      <t>보건복지</t>
    </r>
    <r>
      <rPr>
        <sz val="10"/>
        <rFont val="Arial"/>
        <family val="2"/>
      </rPr>
      <t>_Life and Death</t>
    </r>
  </si>
  <si>
    <r>
      <t>보건복지</t>
    </r>
    <r>
      <rPr>
        <sz val="10"/>
        <rFont val="Arial"/>
        <family val="2"/>
      </rPr>
      <t>_Safety and Public Health</t>
    </r>
  </si>
  <si>
    <r>
      <t>보건복지</t>
    </r>
    <r>
      <rPr>
        <sz val="10"/>
        <rFont val="Arial"/>
        <family val="2"/>
      </rPr>
      <t>_Welfare</t>
    </r>
  </si>
  <si>
    <t>ICT_promotion</t>
  </si>
  <si>
    <r>
      <t>인프라</t>
    </r>
    <r>
      <rPr>
        <sz val="10"/>
        <rFont val="Arial"/>
        <family val="2"/>
      </rPr>
      <t xml:space="preserve"> _Infrastructure</t>
    </r>
  </si>
  <si>
    <t>Safety_Criminal Justice &amp; Security</t>
  </si>
  <si>
    <t>Safety_Natural Disaster Management</t>
  </si>
  <si>
    <t>관리대상국</t>
    <phoneticPr fontId="7" type="noConversion"/>
  </si>
  <si>
    <t>Index</t>
    <phoneticPr fontId="7" type="noConversion"/>
  </si>
  <si>
    <r>
      <t>We</t>
    </r>
    <r>
      <rPr>
        <sz val="8"/>
        <rFont val="Arial"/>
        <family val="2"/>
      </rPr>
      <t>lfare</t>
    </r>
    <phoneticPr fontId="7" type="noConversion"/>
  </si>
  <si>
    <t>(2018)</t>
    <phoneticPr fontId="7" type="noConversion"/>
  </si>
  <si>
    <t>Score</t>
    <phoneticPr fontId="7" type="noConversion"/>
  </si>
  <si>
    <t>Output</t>
    <phoneticPr fontId="7" type="noConversion"/>
  </si>
  <si>
    <t>Outcome</t>
    <phoneticPr fontId="7" type="noConversion"/>
  </si>
  <si>
    <t>Output</t>
    <phoneticPr fontId="7" type="noConversion"/>
  </si>
  <si>
    <t>Outcome</t>
    <phoneticPr fontId="7" type="noConversion"/>
  </si>
  <si>
    <t>Output</t>
    <phoneticPr fontId="7" type="noConversion"/>
  </si>
  <si>
    <t>Outcome</t>
    <phoneticPr fontId="7" type="noConversion"/>
  </si>
  <si>
    <t>Outcome</t>
    <phoneticPr fontId="7" type="noConversion"/>
  </si>
  <si>
    <t>경제_Ecomomic Institution and Policy</t>
  </si>
  <si>
    <t>경제_Economic Fundamental</t>
  </si>
  <si>
    <t>(2018)</t>
    <phoneticPr fontId="7" type="noConversion"/>
  </si>
  <si>
    <t>평균조정</t>
    <phoneticPr fontId="7" type="noConversion"/>
  </si>
  <si>
    <t>Country</t>
    <phoneticPr fontId="7" type="noConversion"/>
  </si>
  <si>
    <r>
      <t>P</t>
    </r>
    <r>
      <rPr>
        <sz val="10"/>
        <rFont val="Arial"/>
        <family val="2"/>
      </rPr>
      <t>opulation</t>
    </r>
    <phoneticPr fontId="7" type="noConversion"/>
  </si>
  <si>
    <t>조정 전</t>
    <phoneticPr fontId="7" type="noConversion"/>
  </si>
  <si>
    <r>
      <rPr>
        <sz val="10"/>
        <rFont val="돋움"/>
        <family val="3"/>
        <charset val="129"/>
      </rPr>
      <t>조정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후</t>
    </r>
    <r>
      <rPr>
        <sz val="10"/>
        <rFont val="Arial"/>
        <family val="2"/>
      </rPr>
      <t xml:space="preserve"> </t>
    </r>
    <phoneticPr fontId="7" type="noConversion"/>
  </si>
  <si>
    <t>변화</t>
    <phoneticPr fontId="7" type="noConversion"/>
  </si>
  <si>
    <t>전체인구</t>
    <phoneticPr fontId="7" type="noConversion"/>
  </si>
  <si>
    <t>b_ICT_Scale</t>
  </si>
  <si>
    <t>b_ICT_Utilization</t>
  </si>
  <si>
    <t>b_문화관광_Culture</t>
  </si>
  <si>
    <t>2019 순위</t>
    <phoneticPr fontId="7" type="noConversion"/>
  </si>
  <si>
    <t>2019_GC</t>
    <phoneticPr fontId="0" type="noConversion"/>
  </si>
  <si>
    <t>2019_rank</t>
    <phoneticPr fontId="0" type="noConversion"/>
  </si>
  <si>
    <t>2019 score</t>
    <phoneticPr fontId="7" type="noConversion"/>
  </si>
  <si>
    <t>rank</t>
    <phoneticPr fontId="7" type="noConversion"/>
  </si>
  <si>
    <t>pop_2017</t>
    <phoneticPr fontId="0" type="noConversion"/>
  </si>
  <si>
    <t>logpop</t>
    <phoneticPr fontId="0" type="noConversion"/>
  </si>
  <si>
    <t>wiehgt</t>
    <phoneticPr fontId="0" type="noConversion"/>
  </si>
  <si>
    <t>ICT</t>
    <phoneticPr fontId="7" type="noConversion"/>
  </si>
  <si>
    <t>R&amp;D</t>
  </si>
  <si>
    <t>Safety</t>
    <phoneticPr fontId="7" type="noConversion"/>
  </si>
  <si>
    <t>Governance</t>
    <phoneticPr fontId="7" type="noConversion"/>
  </si>
  <si>
    <t>Economy</t>
  </si>
  <si>
    <t>Education</t>
    <phoneticPr fontId="7" type="noConversion"/>
  </si>
  <si>
    <t>Health 
&amp; Welfare</t>
    <phoneticPr fontId="7" type="noConversion"/>
  </si>
  <si>
    <t>Environment</t>
    <phoneticPr fontId="7" type="noConversion"/>
  </si>
  <si>
    <t>Environment</t>
    <phoneticPr fontId="7" type="noConversion"/>
  </si>
  <si>
    <t>Culture
&amp; Tourism</t>
    <phoneticPr fontId="7" type="noConversion"/>
  </si>
  <si>
    <t>Agriculture 
&amp; Food</t>
    <phoneticPr fontId="7" type="noConversion"/>
  </si>
  <si>
    <t>OECD avg.</t>
    <phoneticPr fontId="7" type="noConversion"/>
  </si>
  <si>
    <t>Agriculture
&amp;Food</t>
    <phoneticPr fontId="7" type="noConversion"/>
  </si>
  <si>
    <t>Culture
&amp;Tourism</t>
    <phoneticPr fontId="7" type="noConversion"/>
  </si>
  <si>
    <t>Health
&amp;Welfare</t>
    <phoneticPr fontId="7" type="noConversion"/>
  </si>
  <si>
    <t>non-OECD avg.</t>
    <phoneticPr fontId="7" type="noConversion"/>
  </si>
  <si>
    <t>2018-19 Government Competitiveness</t>
  </si>
  <si>
    <t>2017-18 GC</t>
  </si>
  <si>
    <t>2016-17 GC</t>
  </si>
  <si>
    <t>2015-16 GC</t>
  </si>
  <si>
    <t>2014-15 GC</t>
  </si>
  <si>
    <t>GDPpc2017</t>
    <phoneticPr fontId="0" type="noConversion"/>
  </si>
  <si>
    <t>pop_2016</t>
    <phoneticPr fontId="7" type="noConversion"/>
  </si>
  <si>
    <t>log pop</t>
    <phoneticPr fontId="7" type="noConversion"/>
  </si>
  <si>
    <t>Institution &amp; Finance</t>
    <phoneticPr fontId="7" type="noConversion"/>
  </si>
  <si>
    <t>Productivity</t>
    <phoneticPr fontId="7" type="noConversion"/>
  </si>
  <si>
    <t>Resources</t>
    <phoneticPr fontId="7" type="noConversion"/>
  </si>
  <si>
    <t>Cultural goods</t>
    <phoneticPr fontId="7" type="noConversion"/>
  </si>
  <si>
    <t>Tourism</t>
    <phoneticPr fontId="7" type="noConversion"/>
  </si>
  <si>
    <t>Fundamental</t>
    <phoneticPr fontId="7" type="noConversion"/>
  </si>
  <si>
    <t>Institution and Policy</t>
    <phoneticPr fontId="7" type="noConversion"/>
  </si>
  <si>
    <t>Performance</t>
    <phoneticPr fontId="7" type="noConversion"/>
  </si>
  <si>
    <t>Government Involvement</t>
    <phoneticPr fontId="7" type="noConversion"/>
  </si>
  <si>
    <t>Environmental Behavior</t>
    <phoneticPr fontId="7" type="noConversion"/>
  </si>
  <si>
    <t>Renewable Energy</t>
    <phoneticPr fontId="7" type="noConversion"/>
  </si>
  <si>
    <t>Resource Protection</t>
    <phoneticPr fontId="7" type="noConversion"/>
  </si>
  <si>
    <t>Administrative Competence</t>
    <phoneticPr fontId="7" type="noConversion"/>
  </si>
  <si>
    <t>Political Competence</t>
    <phoneticPr fontId="7" type="noConversion"/>
  </si>
  <si>
    <t>Health</t>
    <phoneticPr fontId="7" type="noConversion"/>
  </si>
  <si>
    <t>Utilization</t>
    <phoneticPr fontId="7" type="noConversion"/>
  </si>
  <si>
    <t>Academic</t>
    <phoneticPr fontId="7" type="noConversion"/>
  </si>
  <si>
    <t>Entrepreneurial</t>
    <phoneticPr fontId="7" type="noConversion"/>
  </si>
  <si>
    <t>Governmental</t>
    <phoneticPr fontId="7" type="noConversion"/>
  </si>
  <si>
    <t>Disaster Management</t>
    <phoneticPr fontId="7" type="noConversion"/>
  </si>
  <si>
    <t>Criminal Justice &amp; Security</t>
    <phoneticPr fontId="7" type="noConversion"/>
  </si>
  <si>
    <r>
      <rPr>
        <sz val="10"/>
        <rFont val="Arial"/>
        <family val="3"/>
      </rPr>
      <t>Input</t>
    </r>
    <r>
      <rPr>
        <sz val="10"/>
        <rFont val="Arial"/>
        <family val="2"/>
      </rPr>
      <t>_total</t>
    </r>
    <phoneticPr fontId="0" type="noConversion"/>
  </si>
  <si>
    <r>
      <t>rank_</t>
    </r>
    <r>
      <rPr>
        <sz val="10"/>
        <rFont val="Arial"/>
        <family val="3"/>
      </rPr>
      <t>Input</t>
    </r>
    <phoneticPr fontId="0" type="noConversion"/>
  </si>
  <si>
    <r>
      <rPr>
        <sz val="10"/>
        <rFont val="Arial"/>
        <family val="3"/>
      </rPr>
      <t>through</t>
    </r>
    <r>
      <rPr>
        <sz val="10"/>
        <rFont val="Arial"/>
        <family val="2"/>
      </rPr>
      <t>_total</t>
    </r>
    <phoneticPr fontId="0" type="noConversion"/>
  </si>
  <si>
    <r>
      <t>rank_</t>
    </r>
    <r>
      <rPr>
        <sz val="10"/>
        <rFont val="Arial"/>
        <family val="3"/>
      </rPr>
      <t>thoughput</t>
    </r>
    <phoneticPr fontId="0" type="noConversion"/>
  </si>
  <si>
    <r>
      <rPr>
        <sz val="10"/>
        <rFont val="Arial"/>
        <family val="3"/>
      </rPr>
      <t>output</t>
    </r>
    <r>
      <rPr>
        <sz val="10"/>
        <rFont val="Arial"/>
        <family val="2"/>
      </rPr>
      <t>_total</t>
    </r>
    <phoneticPr fontId="0" type="noConversion"/>
  </si>
  <si>
    <t>rank_output</t>
    <phoneticPr fontId="0" type="noConversion"/>
  </si>
  <si>
    <t>outcome_total</t>
    <phoneticPr fontId="0" type="noConversion"/>
  </si>
  <si>
    <r>
      <t>rank_</t>
    </r>
    <r>
      <rPr>
        <sz val="10"/>
        <rFont val="Arial"/>
        <family val="3"/>
      </rPr>
      <t>outcome</t>
    </r>
    <phoneticPr fontId="0" type="noConversion"/>
  </si>
  <si>
    <r>
      <t>a_</t>
    </r>
    <r>
      <rPr>
        <sz val="10"/>
        <rFont val="Arial"/>
        <family val="3"/>
      </rPr>
      <t>Governance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결과</t>
    </r>
    <phoneticPr fontId="0" type="noConversion"/>
  </si>
  <si>
    <r>
      <t>a_Governance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산출</t>
    </r>
    <phoneticPr fontId="0" type="noConversion"/>
  </si>
  <si>
    <r>
      <t>a_</t>
    </r>
    <r>
      <rPr>
        <sz val="10"/>
        <rFont val="Arial"/>
        <family val="3"/>
      </rPr>
      <t>Governance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전환</t>
    </r>
    <phoneticPr fontId="0" type="noConversion"/>
  </si>
  <si>
    <r>
      <t>a_</t>
    </r>
    <r>
      <rPr>
        <sz val="10"/>
        <rFont val="Arial"/>
        <family val="3"/>
      </rPr>
      <t>Governance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투입</t>
    </r>
    <phoneticPr fontId="0" type="noConversion"/>
  </si>
  <si>
    <r>
      <t>a_Economy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결과</t>
    </r>
    <phoneticPr fontId="0" type="noConversion"/>
  </si>
  <si>
    <r>
      <t>a_</t>
    </r>
    <r>
      <rPr>
        <sz val="10"/>
        <rFont val="Arial"/>
        <family val="3"/>
      </rPr>
      <t>Economy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산출</t>
    </r>
    <phoneticPr fontId="0" type="noConversion"/>
  </si>
  <si>
    <r>
      <t>a_</t>
    </r>
    <r>
      <rPr>
        <sz val="10"/>
        <rFont val="Arial"/>
        <family val="3"/>
      </rPr>
      <t>Economy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전환</t>
    </r>
    <phoneticPr fontId="0" type="noConversion"/>
  </si>
  <si>
    <r>
      <t>a_</t>
    </r>
    <r>
      <rPr>
        <sz val="10"/>
        <rFont val="Arial"/>
        <family val="3"/>
      </rPr>
      <t>Economy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투입</t>
    </r>
    <phoneticPr fontId="0" type="noConversion"/>
  </si>
  <si>
    <r>
      <t>a_</t>
    </r>
    <r>
      <rPr>
        <sz val="10"/>
        <rFont val="Arial"/>
        <family val="3"/>
      </rPr>
      <t>Education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결과</t>
    </r>
    <phoneticPr fontId="0" type="noConversion"/>
  </si>
  <si>
    <r>
      <t>a_</t>
    </r>
    <r>
      <rPr>
        <sz val="10"/>
        <rFont val="Arial"/>
        <family val="3"/>
      </rPr>
      <t>Education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산출</t>
    </r>
    <phoneticPr fontId="0" type="noConversion"/>
  </si>
  <si>
    <r>
      <t>a_</t>
    </r>
    <r>
      <rPr>
        <sz val="10"/>
        <rFont val="Arial"/>
        <family val="3"/>
      </rPr>
      <t>Education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전환</t>
    </r>
    <phoneticPr fontId="0" type="noConversion"/>
  </si>
  <si>
    <r>
      <t>a_</t>
    </r>
    <r>
      <rPr>
        <sz val="10"/>
        <rFont val="Arial"/>
        <family val="3"/>
      </rPr>
      <t>Education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투입</t>
    </r>
    <phoneticPr fontId="0" type="noConversion"/>
  </si>
  <si>
    <r>
      <t>a_</t>
    </r>
    <r>
      <rPr>
        <sz val="10"/>
        <rFont val="Arial"/>
        <family val="3"/>
      </rPr>
      <t>agriculture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결과</t>
    </r>
    <phoneticPr fontId="0" type="noConversion"/>
  </si>
  <si>
    <r>
      <t>a_</t>
    </r>
    <r>
      <rPr>
        <sz val="10"/>
        <rFont val="Arial"/>
        <family val="3"/>
      </rPr>
      <t>agriculture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산출</t>
    </r>
    <phoneticPr fontId="0" type="noConversion"/>
  </si>
  <si>
    <r>
      <t>a_</t>
    </r>
    <r>
      <rPr>
        <sz val="10"/>
        <rFont val="Arial"/>
        <family val="3"/>
      </rPr>
      <t>agriculture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전환</t>
    </r>
    <phoneticPr fontId="0" type="noConversion"/>
  </si>
  <si>
    <r>
      <t>a_</t>
    </r>
    <r>
      <rPr>
        <sz val="10"/>
        <rFont val="Arial"/>
        <family val="3"/>
      </rPr>
      <t>agriculture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투입</t>
    </r>
    <phoneticPr fontId="0" type="noConversion"/>
  </si>
  <si>
    <r>
      <t>a_</t>
    </r>
    <r>
      <rPr>
        <sz val="10"/>
        <rFont val="Arial"/>
        <family val="3"/>
      </rPr>
      <t>culture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결과</t>
    </r>
    <phoneticPr fontId="0" type="noConversion"/>
  </si>
  <si>
    <r>
      <t>a_</t>
    </r>
    <r>
      <rPr>
        <sz val="10"/>
        <rFont val="Arial"/>
        <family val="3"/>
      </rPr>
      <t>culture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산출</t>
    </r>
    <phoneticPr fontId="0" type="noConversion"/>
  </si>
  <si>
    <r>
      <t>a_</t>
    </r>
    <r>
      <rPr>
        <sz val="10"/>
        <rFont val="Arial"/>
        <family val="3"/>
      </rPr>
      <t>culture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전환</t>
    </r>
    <phoneticPr fontId="0" type="noConversion"/>
  </si>
  <si>
    <r>
      <t>a_</t>
    </r>
    <r>
      <rPr>
        <sz val="10"/>
        <rFont val="Arial"/>
        <family val="3"/>
      </rPr>
      <t>culture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투입</t>
    </r>
    <phoneticPr fontId="0" type="noConversion"/>
  </si>
  <si>
    <r>
      <t>a_</t>
    </r>
    <r>
      <rPr>
        <sz val="10"/>
        <rFont val="Arial"/>
        <family val="3"/>
      </rPr>
      <t>health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결과</t>
    </r>
    <phoneticPr fontId="0" type="noConversion"/>
  </si>
  <si>
    <r>
      <t>a_</t>
    </r>
    <r>
      <rPr>
        <sz val="10"/>
        <rFont val="Arial"/>
        <family val="3"/>
      </rPr>
      <t>health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산출</t>
    </r>
    <phoneticPr fontId="0" type="noConversion"/>
  </si>
  <si>
    <r>
      <t>a_</t>
    </r>
    <r>
      <rPr>
        <sz val="10"/>
        <rFont val="Arial"/>
        <family val="3"/>
      </rPr>
      <t>health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전환</t>
    </r>
    <phoneticPr fontId="0" type="noConversion"/>
  </si>
  <si>
    <r>
      <t>a_</t>
    </r>
    <r>
      <rPr>
        <sz val="10"/>
        <rFont val="Arial"/>
        <family val="3"/>
      </rPr>
      <t>health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투입</t>
    </r>
    <phoneticPr fontId="0" type="noConversion"/>
  </si>
  <si>
    <r>
      <t>a_</t>
    </r>
    <r>
      <rPr>
        <sz val="10"/>
        <rFont val="Arial"/>
        <family val="3"/>
      </rPr>
      <t>enviornment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결과</t>
    </r>
    <phoneticPr fontId="0" type="noConversion"/>
  </si>
  <si>
    <r>
      <t>a_</t>
    </r>
    <r>
      <rPr>
        <sz val="10"/>
        <rFont val="Arial"/>
        <family val="3"/>
      </rPr>
      <t>enviornment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산출</t>
    </r>
    <phoneticPr fontId="0" type="noConversion"/>
  </si>
  <si>
    <r>
      <t>a_</t>
    </r>
    <r>
      <rPr>
        <sz val="10"/>
        <rFont val="Arial"/>
        <family val="3"/>
      </rPr>
      <t>enviornment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전환</t>
    </r>
    <phoneticPr fontId="0" type="noConversion"/>
  </si>
  <si>
    <r>
      <t>a_</t>
    </r>
    <r>
      <rPr>
        <sz val="10"/>
        <rFont val="Arial"/>
        <family val="3"/>
      </rPr>
      <t>enviornment</t>
    </r>
    <r>
      <rPr>
        <sz val="10"/>
        <rFont val="Arial"/>
        <family val="2"/>
      </rPr>
      <t>_</t>
    </r>
    <r>
      <rPr>
        <sz val="10"/>
        <rFont val="맑은 고딕"/>
        <family val="3"/>
        <charset val="129"/>
      </rPr>
      <t>투입</t>
    </r>
    <phoneticPr fontId="0" type="noConversion"/>
  </si>
  <si>
    <r>
      <rPr>
        <sz val="10"/>
        <rFont val="Arial"/>
        <family val="3"/>
      </rPr>
      <t>governance</t>
    </r>
    <r>
      <rPr>
        <sz val="10"/>
        <rFont val="Arial"/>
        <family val="2"/>
      </rPr>
      <t>_total</t>
    </r>
    <phoneticPr fontId="0" type="noConversion"/>
  </si>
  <si>
    <r>
      <t>rank_</t>
    </r>
    <r>
      <rPr>
        <sz val="10"/>
        <rFont val="Arial"/>
        <family val="3"/>
      </rPr>
      <t>governance</t>
    </r>
    <phoneticPr fontId="0" type="noConversion"/>
  </si>
  <si>
    <t>economy_total</t>
    <phoneticPr fontId="0" type="noConversion"/>
  </si>
  <si>
    <r>
      <t>rank_</t>
    </r>
    <r>
      <rPr>
        <sz val="10"/>
        <rFont val="Arial"/>
        <family val="3"/>
      </rPr>
      <t>economy</t>
    </r>
    <phoneticPr fontId="0" type="noConversion"/>
  </si>
  <si>
    <r>
      <rPr>
        <sz val="10"/>
        <rFont val="Arial"/>
        <family val="3"/>
      </rPr>
      <t>education</t>
    </r>
    <r>
      <rPr>
        <sz val="10"/>
        <rFont val="Arial"/>
        <family val="2"/>
      </rPr>
      <t>_total</t>
    </r>
    <phoneticPr fontId="0" type="noConversion"/>
  </si>
  <si>
    <r>
      <t>rank_</t>
    </r>
    <r>
      <rPr>
        <sz val="10"/>
        <rFont val="Arial"/>
        <family val="3"/>
      </rPr>
      <t>education</t>
    </r>
    <phoneticPr fontId="0" type="noConversion"/>
  </si>
  <si>
    <r>
      <rPr>
        <sz val="10"/>
        <rFont val="Arial"/>
        <family val="3"/>
      </rPr>
      <t>culture</t>
    </r>
    <r>
      <rPr>
        <sz val="10"/>
        <rFont val="Arial"/>
        <family val="2"/>
      </rPr>
      <t>_total</t>
    </r>
    <phoneticPr fontId="0" type="noConversion"/>
  </si>
  <si>
    <r>
      <t>rank_</t>
    </r>
    <r>
      <rPr>
        <sz val="10"/>
        <rFont val="Arial"/>
        <family val="3"/>
      </rPr>
      <t>culture</t>
    </r>
    <phoneticPr fontId="0" type="noConversion"/>
  </si>
  <si>
    <r>
      <rPr>
        <sz val="10"/>
        <rFont val="Arial"/>
        <family val="3"/>
      </rPr>
      <t>agriculture</t>
    </r>
    <r>
      <rPr>
        <sz val="10"/>
        <rFont val="Arial"/>
        <family val="2"/>
      </rPr>
      <t>_total</t>
    </r>
    <phoneticPr fontId="0" type="noConversion"/>
  </si>
  <si>
    <r>
      <t>rank_</t>
    </r>
    <r>
      <rPr>
        <sz val="10"/>
        <rFont val="Arial"/>
        <family val="3"/>
      </rPr>
      <t>agriculture</t>
    </r>
    <phoneticPr fontId="0" type="noConversion"/>
  </si>
  <si>
    <r>
      <rPr>
        <sz val="10"/>
        <rFont val="Arial"/>
        <family val="3"/>
      </rPr>
      <t>health</t>
    </r>
    <r>
      <rPr>
        <sz val="10"/>
        <rFont val="Arial"/>
        <family val="2"/>
      </rPr>
      <t>_total</t>
    </r>
    <phoneticPr fontId="0" type="noConversion"/>
  </si>
  <si>
    <r>
      <t>rank_</t>
    </r>
    <r>
      <rPr>
        <sz val="10"/>
        <rFont val="Arial"/>
        <family val="3"/>
      </rPr>
      <t>health</t>
    </r>
    <phoneticPr fontId="0" type="noConversion"/>
  </si>
  <si>
    <r>
      <rPr>
        <sz val="10"/>
        <rFont val="Arial"/>
        <family val="3"/>
      </rPr>
      <t>environment</t>
    </r>
    <r>
      <rPr>
        <sz val="10"/>
        <rFont val="Arial"/>
        <family val="2"/>
      </rPr>
      <t>_total</t>
    </r>
    <phoneticPr fontId="0" type="noConversion"/>
  </si>
  <si>
    <r>
      <t>rank_</t>
    </r>
    <r>
      <rPr>
        <sz val="10"/>
        <rFont val="Arial"/>
        <family val="3"/>
      </rPr>
      <t>environment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</si>
</sst>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00"/>
    <numFmt numFmtId="178" formatCode="0.0000_);[Red]\(0.0000\)"/>
    <numFmt numFmtId="179" formatCode="\(0.000\)"/>
    <numFmt numFmtId="180" formatCode="\(0\)"/>
  </numFmts>
  <fonts count="27" x14ac:knownFonts="1">
    <font>
      <sz val="10"/>
      <name val="Arial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0"/>
      <name val="Arial"/>
      <family val="2"/>
    </font>
    <font>
      <sz val="8"/>
      <name val="돋움"/>
      <family val="3"/>
      <charset val="129"/>
    </font>
    <font>
      <sz val="8"/>
      <name val="Arial"/>
      <family val="2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sz val="9"/>
      <name val="Arial"/>
      <family val="2"/>
    </font>
    <font>
      <sz val="8"/>
      <name val="Calibri"/>
      <family val="2"/>
    </font>
    <font>
      <sz val="8"/>
      <color theme="1"/>
      <name val="맑은 고딕"/>
      <family val="3"/>
      <charset val="129"/>
      <scheme val="minor"/>
    </font>
    <font>
      <sz val="9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name val="맑은 고딕"/>
      <family val="3"/>
      <charset val="129"/>
    </font>
    <font>
      <sz val="10"/>
      <name val="Arial"/>
      <family val="3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7F7F7F"/>
      </top>
      <bottom/>
      <diagonal/>
    </border>
  </borders>
  <cellStyleXfs count="8">
    <xf numFmtId="0" fontId="0" fillId="0" borderId="0"/>
    <xf numFmtId="0" fontId="10" fillId="0" borderId="0"/>
    <xf numFmtId="0" fontId="4" fillId="0" borderId="0">
      <alignment vertical="center"/>
    </xf>
    <xf numFmtId="0" fontId="17" fillId="0" borderId="0"/>
    <xf numFmtId="0" fontId="6" fillId="0" borderId="0"/>
    <xf numFmtId="0" fontId="15" fillId="0" borderId="0"/>
    <xf numFmtId="0" fontId="2" fillId="0" borderId="0">
      <alignment vertical="center"/>
    </xf>
    <xf numFmtId="0" fontId="1" fillId="0" borderId="0">
      <alignment vertical="center"/>
    </xf>
  </cellStyleXfs>
  <cellXfs count="249">
    <xf numFmtId="0" fontId="0" fillId="0" borderId="0" xfId="0"/>
    <xf numFmtId="0" fontId="6" fillId="0" borderId="0" xfId="0" applyFont="1"/>
    <xf numFmtId="0" fontId="0" fillId="0" borderId="0" xfId="0" applyFont="1"/>
    <xf numFmtId="0" fontId="0" fillId="2" borderId="0" xfId="0" applyFill="1"/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0" fillId="0" borderId="0" xfId="0" applyNumberFormat="1"/>
    <xf numFmtId="176" fontId="8" fillId="0" borderId="0" xfId="0" applyNumberFormat="1" applyFont="1" applyBorder="1" applyAlignment="1">
      <alignment horizontal="center" vertical="center"/>
    </xf>
    <xf numFmtId="0" fontId="5" fillId="0" borderId="0" xfId="0" applyFont="1"/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/>
    </xf>
    <xf numFmtId="176" fontId="0" fillId="0" borderId="0" xfId="0" applyNumberFormat="1"/>
    <xf numFmtId="1" fontId="0" fillId="0" borderId="0" xfId="0" applyNumberFormat="1"/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pivotButton="1"/>
    <xf numFmtId="0" fontId="10" fillId="0" borderId="0" xfId="1" applyAlignment="1">
      <alignment horizontal="center"/>
    </xf>
    <xf numFmtId="0" fontId="10" fillId="0" borderId="0" xfId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Border="1" applyAlignment="1">
      <alignment horizontal="center"/>
    </xf>
    <xf numFmtId="0" fontId="0" fillId="0" borderId="0" xfId="0" applyFont="1" applyAlignment="1">
      <alignment horizontal="left"/>
    </xf>
    <xf numFmtId="0" fontId="13" fillId="0" borderId="0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/>
    </xf>
    <xf numFmtId="177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177" fontId="0" fillId="0" borderId="0" xfId="0" applyNumberFormat="1" applyFont="1" applyBorder="1" applyAlignment="1">
      <alignment horizontal="left"/>
    </xf>
    <xf numFmtId="178" fontId="0" fillId="0" borderId="3" xfId="0" applyNumberFormat="1" applyBorder="1" applyAlignment="1">
      <alignment vertical="center"/>
    </xf>
    <xf numFmtId="177" fontId="0" fillId="0" borderId="3" xfId="0" applyNumberFormat="1" applyFont="1" applyBorder="1" applyAlignment="1">
      <alignment horizontal="left"/>
    </xf>
    <xf numFmtId="178" fontId="0" fillId="0" borderId="0" xfId="0" applyNumberFormat="1" applyBorder="1" applyAlignment="1">
      <alignment vertical="center"/>
    </xf>
    <xf numFmtId="0" fontId="0" fillId="2" borderId="0" xfId="0" applyFont="1" applyFill="1" applyAlignment="1">
      <alignment horizontal="left"/>
    </xf>
    <xf numFmtId="177" fontId="0" fillId="2" borderId="0" xfId="0" applyNumberFormat="1" applyFont="1" applyFill="1" applyAlignment="1">
      <alignment horizontal="left"/>
    </xf>
    <xf numFmtId="1" fontId="0" fillId="2" borderId="0" xfId="0" applyNumberFormat="1" applyFont="1" applyFill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4"/>
    <xf numFmtId="1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9" fontId="8" fillId="0" borderId="1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0" xfId="3"/>
    <xf numFmtId="0" fontId="8" fillId="0" borderId="0" xfId="1" applyFont="1"/>
    <xf numFmtId="0" fontId="8" fillId="2" borderId="0" xfId="1" applyFont="1" applyFill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19" fillId="0" borderId="0" xfId="3" applyFont="1"/>
    <xf numFmtId="0" fontId="7" fillId="0" borderId="1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1" xfId="0" applyFont="1" applyBorder="1" applyAlignment="1">
      <alignment vertical="center"/>
    </xf>
    <xf numFmtId="0" fontId="7" fillId="0" borderId="0" xfId="0" applyFont="1"/>
    <xf numFmtId="0" fontId="8" fillId="0" borderId="0" xfId="4" applyFont="1"/>
    <xf numFmtId="176" fontId="8" fillId="0" borderId="0" xfId="0" applyNumberFormat="1" applyFont="1"/>
    <xf numFmtId="1" fontId="8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49" fontId="8" fillId="0" borderId="12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18" fillId="0" borderId="0" xfId="0" applyFont="1"/>
    <xf numFmtId="0" fontId="18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NumberFormat="1" applyFont="1" applyBorder="1" applyAlignment="1">
      <alignment horizontal="center" vertical="center"/>
    </xf>
    <xf numFmtId="0" fontId="21" fillId="0" borderId="1" xfId="0" applyFont="1" applyBorder="1"/>
    <xf numFmtId="0" fontId="18" fillId="0" borderId="0" xfId="0" applyNumberFormat="1" applyFont="1" applyAlignment="1">
      <alignment horizontal="center"/>
    </xf>
    <xf numFmtId="176" fontId="18" fillId="0" borderId="0" xfId="0" applyNumberFormat="1" applyFont="1" applyAlignment="1">
      <alignment horizontal="center"/>
    </xf>
    <xf numFmtId="180" fontId="18" fillId="0" borderId="6" xfId="0" applyNumberFormat="1" applyFont="1" applyBorder="1" applyAlignment="1">
      <alignment horizontal="left"/>
    </xf>
    <xf numFmtId="180" fontId="18" fillId="0" borderId="0" xfId="0" applyNumberFormat="1" applyFont="1" applyBorder="1" applyAlignment="1">
      <alignment horizontal="center" vertical="center"/>
    </xf>
    <xf numFmtId="179" fontId="18" fillId="0" borderId="0" xfId="0" applyNumberFormat="1" applyFont="1" applyBorder="1" applyAlignment="1">
      <alignment horizontal="center" vertical="center"/>
    </xf>
    <xf numFmtId="180" fontId="18" fillId="0" borderId="8" xfId="0" applyNumberFormat="1" applyFont="1" applyBorder="1" applyAlignment="1">
      <alignment horizontal="left"/>
    </xf>
    <xf numFmtId="176" fontId="18" fillId="0" borderId="0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180" fontId="18" fillId="0" borderId="16" xfId="0" applyNumberFormat="1" applyFont="1" applyBorder="1" applyAlignment="1">
      <alignment horizontal="center" vertical="center"/>
    </xf>
    <xf numFmtId="179" fontId="1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4" applyFont="1"/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8" fillId="0" borderId="16" xfId="0" applyFont="1" applyBorder="1" applyAlignment="1">
      <alignment vertical="center"/>
    </xf>
    <xf numFmtId="180" fontId="18" fillId="0" borderId="10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176" fontId="18" fillId="0" borderId="17" xfId="0" applyNumberFormat="1" applyFont="1" applyBorder="1" applyAlignment="1">
      <alignment horizontal="center" vertical="center"/>
    </xf>
    <xf numFmtId="176" fontId="18" fillId="0" borderId="16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left" vertical="center"/>
    </xf>
    <xf numFmtId="179" fontId="18" fillId="0" borderId="6" xfId="0" applyNumberFormat="1" applyFont="1" applyBorder="1" applyAlignment="1">
      <alignment horizontal="left"/>
    </xf>
    <xf numFmtId="179" fontId="18" fillId="0" borderId="8" xfId="0" applyNumberFormat="1" applyFont="1" applyBorder="1" applyAlignment="1">
      <alignment horizontal="left"/>
    </xf>
    <xf numFmtId="179" fontId="18" fillId="0" borderId="10" xfId="0" applyNumberFormat="1" applyFont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18" fillId="0" borderId="13" xfId="0" applyFont="1" applyBorder="1" applyAlignment="1">
      <alignment vertical="center" wrapText="1"/>
    </xf>
    <xf numFmtId="176" fontId="18" fillId="0" borderId="14" xfId="0" applyNumberFormat="1" applyFont="1" applyBorder="1" applyAlignment="1">
      <alignment horizontal="center" vertical="center"/>
    </xf>
    <xf numFmtId="179" fontId="18" fillId="0" borderId="14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0" fontId="18" fillId="0" borderId="10" xfId="0" applyNumberFormat="1" applyFont="1" applyBorder="1" applyAlignment="1">
      <alignment horizontal="left" vertical="center"/>
    </xf>
    <xf numFmtId="0" fontId="18" fillId="0" borderId="8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5" xfId="0" applyFont="1" applyBorder="1" applyAlignment="1">
      <alignment horizontal="right" vertical="center"/>
    </xf>
    <xf numFmtId="0" fontId="18" fillId="0" borderId="0" xfId="0" applyNumberFormat="1" applyFont="1" applyBorder="1" applyAlignment="1">
      <alignment horizontal="right" vertical="center"/>
    </xf>
    <xf numFmtId="0" fontId="18" fillId="0" borderId="16" xfId="0" applyNumberFormat="1" applyFont="1" applyBorder="1" applyAlignment="1">
      <alignment horizontal="right" vertical="center"/>
    </xf>
    <xf numFmtId="0" fontId="18" fillId="0" borderId="17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176" fontId="18" fillId="0" borderId="16" xfId="0" applyNumberFormat="1" applyFont="1" applyBorder="1" applyAlignment="1">
      <alignment horizontal="right" vertical="center"/>
    </xf>
    <xf numFmtId="176" fontId="18" fillId="0" borderId="17" xfId="0" applyNumberFormat="1" applyFont="1" applyBorder="1" applyAlignment="1">
      <alignment horizontal="right" vertical="center"/>
    </xf>
    <xf numFmtId="0" fontId="22" fillId="0" borderId="16" xfId="0" applyFont="1" applyBorder="1" applyAlignment="1">
      <alignment horizontal="right" vertical="center" wrapText="1"/>
    </xf>
    <xf numFmtId="176" fontId="18" fillId="0" borderId="10" xfId="0" applyNumberFormat="1" applyFont="1" applyBorder="1" applyAlignment="1">
      <alignment horizontal="left" vertical="center"/>
    </xf>
    <xf numFmtId="176" fontId="18" fillId="0" borderId="8" xfId="0" applyNumberFormat="1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176" fontId="18" fillId="0" borderId="9" xfId="0" applyNumberFormat="1" applyFont="1" applyBorder="1" applyAlignment="1">
      <alignment horizontal="right" vertical="center"/>
    </xf>
    <xf numFmtId="0" fontId="20" fillId="0" borderId="0" xfId="1" applyFont="1" applyBorder="1" applyAlignment="1">
      <alignment horizontal="center"/>
    </xf>
    <xf numFmtId="0" fontId="20" fillId="0" borderId="0" xfId="1" applyFont="1" applyAlignment="1">
      <alignment horizontal="center"/>
    </xf>
    <xf numFmtId="180" fontId="0" fillId="0" borderId="0" xfId="0" applyNumberFormat="1" applyAlignment="1">
      <alignment horizontal="left"/>
    </xf>
    <xf numFmtId="0" fontId="0" fillId="0" borderId="0" xfId="0" applyNumberFormat="1"/>
    <xf numFmtId="180" fontId="18" fillId="0" borderId="0" xfId="0" applyNumberFormat="1" applyFont="1"/>
    <xf numFmtId="0" fontId="21" fillId="0" borderId="1" xfId="0" applyFont="1" applyBorder="1" applyAlignment="1"/>
    <xf numFmtId="180" fontId="8" fillId="0" borderId="0" xfId="4" applyNumberFormat="1" applyFont="1" applyAlignment="1">
      <alignment horizontal="left"/>
    </xf>
    <xf numFmtId="180" fontId="7" fillId="0" borderId="1" xfId="0" applyNumberFormat="1" applyFont="1" applyBorder="1" applyAlignment="1">
      <alignment horizontal="left"/>
    </xf>
    <xf numFmtId="180" fontId="21" fillId="0" borderId="1" xfId="0" applyNumberFormat="1" applyFont="1" applyBorder="1" applyAlignment="1">
      <alignment horizontal="left"/>
    </xf>
    <xf numFmtId="179" fontId="8" fillId="0" borderId="15" xfId="0" applyNumberFormat="1" applyFont="1" applyBorder="1" applyAlignment="1">
      <alignment horizontal="left"/>
    </xf>
    <xf numFmtId="176" fontId="8" fillId="0" borderId="0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0" fontId="8" fillId="0" borderId="5" xfId="0" applyNumberFormat="1" applyFont="1" applyBorder="1" applyAlignment="1">
      <alignment horizontal="right" vertical="center"/>
    </xf>
    <xf numFmtId="180" fontId="8" fillId="0" borderId="6" xfId="0" applyNumberFormat="1" applyFont="1" applyBorder="1" applyAlignment="1">
      <alignment horizontal="left"/>
    </xf>
    <xf numFmtId="0" fontId="8" fillId="0" borderId="7" xfId="0" applyNumberFormat="1" applyFont="1" applyBorder="1" applyAlignment="1">
      <alignment horizontal="right" vertical="center"/>
    </xf>
    <xf numFmtId="180" fontId="8" fillId="0" borderId="8" xfId="0" applyNumberFormat="1" applyFont="1" applyBorder="1" applyAlignment="1">
      <alignment horizontal="left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176" fontId="8" fillId="0" borderId="17" xfId="0" applyNumberFormat="1" applyFont="1" applyBorder="1" applyAlignment="1">
      <alignment horizontal="right" vertical="center"/>
    </xf>
    <xf numFmtId="179" fontId="8" fillId="0" borderId="6" xfId="0" applyNumberFormat="1" applyFont="1" applyBorder="1" applyAlignment="1">
      <alignment horizontal="left"/>
    </xf>
    <xf numFmtId="179" fontId="8" fillId="0" borderId="8" xfId="0" applyNumberFormat="1" applyFont="1" applyBorder="1" applyAlignment="1">
      <alignment horizontal="left"/>
    </xf>
    <xf numFmtId="176" fontId="8" fillId="0" borderId="16" xfId="0" applyNumberFormat="1" applyFont="1" applyBorder="1" applyAlignment="1">
      <alignment horizontal="right"/>
    </xf>
    <xf numFmtId="179" fontId="8" fillId="0" borderId="10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NumberFormat="1" applyFont="1" applyBorder="1" applyAlignment="1">
      <alignment horizontal="left" vertical="center"/>
    </xf>
    <xf numFmtId="0" fontId="8" fillId="0" borderId="8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76" fontId="18" fillId="0" borderId="1" xfId="0" applyNumberFormat="1" applyFont="1" applyBorder="1" applyAlignment="1">
      <alignment horizontal="center"/>
    </xf>
    <xf numFmtId="0" fontId="10" fillId="2" borderId="0" xfId="1" applyFill="1" applyBorder="1" applyAlignment="1">
      <alignment horizontal="center"/>
    </xf>
    <xf numFmtId="0" fontId="6" fillId="2" borderId="0" xfId="4" applyFill="1"/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wrapText="1"/>
    </xf>
    <xf numFmtId="176" fontId="18" fillId="0" borderId="0" xfId="0" applyNumberFormat="1" applyFont="1"/>
    <xf numFmtId="0" fontId="14" fillId="3" borderId="18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78" fontId="16" fillId="2" borderId="3" xfId="0" applyNumberFormat="1" applyFont="1" applyFill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2" borderId="3" xfId="0" applyNumberFormat="1" applyFill="1" applyBorder="1" applyAlignment="1">
      <alignment vertical="center"/>
    </xf>
    <xf numFmtId="2" fontId="0" fillId="0" borderId="0" xfId="0" applyNumberFormat="1"/>
    <xf numFmtId="2" fontId="0" fillId="2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2" fontId="0" fillId="7" borderId="0" xfId="0" applyNumberFormat="1" applyFill="1"/>
    <xf numFmtId="2" fontId="0" fillId="8" borderId="0" xfId="0" applyNumberFormat="1" applyFill="1"/>
    <xf numFmtId="2" fontId="0" fillId="9" borderId="0" xfId="0" applyNumberFormat="1" applyFill="1"/>
    <xf numFmtId="0" fontId="0" fillId="7" borderId="0" xfId="0" applyFill="1"/>
    <xf numFmtId="0" fontId="0" fillId="6" borderId="0" xfId="0" applyFill="1"/>
    <xf numFmtId="0" fontId="0" fillId="9" borderId="0" xfId="0" applyFill="1"/>
    <xf numFmtId="0" fontId="0" fillId="4" borderId="0" xfId="0" applyFill="1"/>
    <xf numFmtId="49" fontId="23" fillId="10" borderId="1" xfId="0" applyNumberFormat="1" applyFont="1" applyFill="1" applyBorder="1" applyAlignment="1">
      <alignment horizontal="center" vertical="center"/>
    </xf>
    <xf numFmtId="49" fontId="23" fillId="10" borderId="1" xfId="2" applyNumberFormat="1" applyFont="1" applyFill="1" applyBorder="1" applyAlignment="1">
      <alignment horizontal="center" vertical="center"/>
    </xf>
    <xf numFmtId="49" fontId="0" fillId="13" borderId="1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23" fillId="12" borderId="1" xfId="0" applyNumberFormat="1" applyFont="1" applyFill="1" applyBorder="1" applyAlignment="1">
      <alignment horizontal="center" vertical="center"/>
    </xf>
    <xf numFmtId="49" fontId="23" fillId="12" borderId="1" xfId="2" applyNumberFormat="1" applyFont="1" applyFill="1" applyBorder="1" applyAlignment="1">
      <alignment horizontal="center" vertical="center"/>
    </xf>
    <xf numFmtId="49" fontId="0" fillId="13" borderId="1" xfId="2" applyNumberFormat="1" applyFont="1" applyFill="1" applyBorder="1" applyAlignment="1">
      <alignment horizontal="center" vertical="center"/>
    </xf>
    <xf numFmtId="49" fontId="24" fillId="11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6" fillId="6" borderId="0" xfId="4" applyFill="1"/>
    <xf numFmtId="176" fontId="6" fillId="6" borderId="0" xfId="4" applyNumberFormat="1" applyFill="1"/>
    <xf numFmtId="0" fontId="8" fillId="6" borderId="0" xfId="1" applyFont="1" applyFill="1"/>
    <xf numFmtId="0" fontId="8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6" fillId="0" borderId="0" xfId="0" applyFont="1"/>
  </cellXfs>
  <cellStyles count="8">
    <cellStyle name="표준" xfId="0" builtinId="0"/>
    <cellStyle name="표준 2" xfId="1" xr:uid="{00000000-0005-0000-0000-000001000000}"/>
    <cellStyle name="표준 2 2" xfId="2" xr:uid="{00000000-0005-0000-0000-000002000000}"/>
    <cellStyle name="표준 2 2 2" xfId="6" xr:uid="{00000000-0005-0000-0000-000003000000}"/>
    <cellStyle name="표준 2 2 3" xfId="7" xr:uid="{00000000-0005-0000-0000-000004000000}"/>
    <cellStyle name="표준 3" xfId="3" xr:uid="{00000000-0005-0000-0000-000005000000}"/>
    <cellStyle name="표준 4" xfId="4" xr:uid="{00000000-0005-0000-0000-000006000000}"/>
    <cellStyle name="표준 5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tx>
            <c:strRef>
              <c:f>'OECD dashboard'!$N$73</c:f>
              <c:strCache>
                <c:ptCount val="1"/>
                <c:pt idx="0">
                  <c:v>United States</c:v>
                </c:pt>
              </c:strCache>
            </c:strRef>
          </c:tx>
          <c:spPr>
            <a:noFill/>
            <a:ln w="28575">
              <a:solidFill>
                <a:srgbClr val="0070C0"/>
              </a:solidFill>
            </a:ln>
            <a:effectLst/>
          </c:spPr>
          <c:cat>
            <c:strRef>
              <c:f>'OECD dashboard'!$L$74:$L$77</c:f>
              <c:strCache>
                <c:ptCount val="4"/>
                <c:pt idx="0">
                  <c:v>Input</c:v>
                </c:pt>
                <c:pt idx="1">
                  <c:v>Throughput</c:v>
                </c:pt>
                <c:pt idx="2">
                  <c:v>Output</c:v>
                </c:pt>
                <c:pt idx="3">
                  <c:v>Outcome</c:v>
                </c:pt>
              </c:strCache>
            </c:strRef>
          </c:cat>
          <c:val>
            <c:numRef>
              <c:f>'OECD dashboard'!$N$74:$N$77</c:f>
              <c:numCache>
                <c:formatCode>0.000</c:formatCode>
                <c:ptCount val="4"/>
                <c:pt idx="0">
                  <c:v>0.47380158305168152</c:v>
                </c:pt>
                <c:pt idx="1">
                  <c:v>0.60848575830459595</c:v>
                </c:pt>
                <c:pt idx="2">
                  <c:v>0.50164163112640381</c:v>
                </c:pt>
                <c:pt idx="3">
                  <c:v>0.54551148414611816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1-424F-A75E-7BDC19DFDBC7}"/>
            </c:ext>
          </c:extLst>
        </c:ser>
        <c:ser>
          <c:idx val="1"/>
          <c:order val="1"/>
          <c:tx>
            <c:strRef>
              <c:f>'OECD dashboard'!$M$73</c:f>
              <c:strCache>
                <c:ptCount val="1"/>
                <c:pt idx="0">
                  <c:v>OECD avg.</c:v>
                </c:pt>
              </c:strCache>
            </c:strRef>
          </c:tx>
          <c:spPr>
            <a:solidFill>
              <a:srgbClr val="A6A6A6">
                <a:alpha val="25098"/>
              </a:srgbClr>
            </a:solidFill>
            <a:ln cap="flat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cat>
            <c:strRef>
              <c:f>'OECD dashboard'!$L$74:$L$77</c:f>
              <c:strCache>
                <c:ptCount val="4"/>
                <c:pt idx="0">
                  <c:v>Input</c:v>
                </c:pt>
                <c:pt idx="1">
                  <c:v>Throughput</c:v>
                </c:pt>
                <c:pt idx="2">
                  <c:v>Output</c:v>
                </c:pt>
                <c:pt idx="3">
                  <c:v>Outcome</c:v>
                </c:pt>
              </c:strCache>
            </c:strRef>
          </c:cat>
          <c:val>
            <c:numRef>
              <c:f>'OECD dashboard'!$M$74:$M$77</c:f>
              <c:numCache>
                <c:formatCode>General</c:formatCode>
                <c:ptCount val="4"/>
                <c:pt idx="0">
                  <c:v>0.29332578493035211</c:v>
                </c:pt>
                <c:pt idx="1">
                  <c:v>0.42080644225086283</c:v>
                </c:pt>
                <c:pt idx="2">
                  <c:v>0.3610775971725837</c:v>
                </c:pt>
                <c:pt idx="3">
                  <c:v>0.37461222086568402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C1-424F-A75E-7BDC19DFD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88768"/>
        <c:axId val="213289328"/>
      </c:radarChart>
      <c:catAx>
        <c:axId val="21328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213289328"/>
        <c:crosses val="autoZero"/>
        <c:auto val="1"/>
        <c:lblAlgn val="ctr"/>
        <c:lblOffset val="100"/>
        <c:noMultiLvlLbl val="0"/>
      </c:catAx>
      <c:valAx>
        <c:axId val="21328932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2132887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95354000975225"/>
          <c:y val="0.13319023176232694"/>
          <c:w val="0.58014402380724839"/>
          <c:h val="0.72757857624306532"/>
        </c:manualLayout>
      </c:layout>
      <c:radarChart>
        <c:radarStyle val="filled"/>
        <c:varyColors val="0"/>
        <c:ser>
          <c:idx val="0"/>
          <c:order val="0"/>
          <c:tx>
            <c:strRef>
              <c:f>'OECD dashboard'!$N$57</c:f>
              <c:strCache>
                <c:ptCount val="1"/>
                <c:pt idx="0">
                  <c:v>United States</c:v>
                </c:pt>
              </c:strCache>
            </c:strRef>
          </c:tx>
          <c:spPr>
            <a:noFill/>
            <a:ln w="28575">
              <a:solidFill>
                <a:srgbClr val="0070C0"/>
              </a:solidFill>
            </a:ln>
            <a:effectLst/>
          </c:spPr>
          <c:cat>
            <c:strRef>
              <c:f>'OECD dashboard'!$L$58:$L$67</c:f>
              <c:strCache>
                <c:ptCount val="10"/>
                <c:pt idx="0">
                  <c:v>ICT</c:v>
                </c:pt>
                <c:pt idx="1">
                  <c:v>R&amp;D</c:v>
                </c:pt>
                <c:pt idx="2">
                  <c:v>Safety</c:v>
                </c:pt>
                <c:pt idx="3">
                  <c:v>Governance</c:v>
                </c:pt>
                <c:pt idx="4">
                  <c:v>Economy</c:v>
                </c:pt>
                <c:pt idx="5">
                  <c:v>Education</c:v>
                </c:pt>
                <c:pt idx="6">
                  <c:v>Agriculture
&amp;Food</c:v>
                </c:pt>
                <c:pt idx="7">
                  <c:v>Culture
&amp;Tourism</c:v>
                </c:pt>
                <c:pt idx="8">
                  <c:v>Health
&amp;Welfare</c:v>
                </c:pt>
                <c:pt idx="9">
                  <c:v>Environment</c:v>
                </c:pt>
              </c:strCache>
            </c:strRef>
          </c:cat>
          <c:val>
            <c:numRef>
              <c:f>'OECD dashboard'!$N$58:$N$67</c:f>
              <c:numCache>
                <c:formatCode>0.000</c:formatCode>
                <c:ptCount val="10"/>
                <c:pt idx="0">
                  <c:v>0.69103765487670898</c:v>
                </c:pt>
                <c:pt idx="1">
                  <c:v>0.50062805414199829</c:v>
                </c:pt>
                <c:pt idx="2">
                  <c:v>0.64266204833984375</c:v>
                </c:pt>
                <c:pt idx="3">
                  <c:v>0.63230860233306885</c:v>
                </c:pt>
                <c:pt idx="4">
                  <c:v>0.49390086531639099</c:v>
                </c:pt>
                <c:pt idx="5">
                  <c:v>0.51808470487594604</c:v>
                </c:pt>
                <c:pt idx="6">
                  <c:v>0.33533185720443726</c:v>
                </c:pt>
                <c:pt idx="7">
                  <c:v>0.55061185359954834</c:v>
                </c:pt>
                <c:pt idx="8">
                  <c:v>0.54420268535614014</c:v>
                </c:pt>
                <c:pt idx="9">
                  <c:v>0.41483268141746521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E-400A-8703-F9220353B55A}"/>
            </c:ext>
          </c:extLst>
        </c:ser>
        <c:ser>
          <c:idx val="1"/>
          <c:order val="1"/>
          <c:tx>
            <c:strRef>
              <c:f>'OECD dashboard'!$M$57</c:f>
              <c:strCache>
                <c:ptCount val="1"/>
                <c:pt idx="0">
                  <c:v>OECD avg.</c:v>
                </c:pt>
              </c:strCache>
            </c:strRef>
          </c:tx>
          <c:spPr>
            <a:solidFill>
              <a:srgbClr val="A6A6A6">
                <a:alpha val="25098"/>
              </a:srgbClr>
            </a:solidFill>
            <a:ln cap="flat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cat>
            <c:strRef>
              <c:f>'OECD dashboard'!$L$58:$L$67</c:f>
              <c:strCache>
                <c:ptCount val="10"/>
                <c:pt idx="0">
                  <c:v>ICT</c:v>
                </c:pt>
                <c:pt idx="1">
                  <c:v>R&amp;D</c:v>
                </c:pt>
                <c:pt idx="2">
                  <c:v>Safety</c:v>
                </c:pt>
                <c:pt idx="3">
                  <c:v>Governance</c:v>
                </c:pt>
                <c:pt idx="4">
                  <c:v>Economy</c:v>
                </c:pt>
                <c:pt idx="5">
                  <c:v>Education</c:v>
                </c:pt>
                <c:pt idx="6">
                  <c:v>Agriculture
&amp;Food</c:v>
                </c:pt>
                <c:pt idx="7">
                  <c:v>Culture
&amp;Tourism</c:v>
                </c:pt>
                <c:pt idx="8">
                  <c:v>Health
&amp;Welfare</c:v>
                </c:pt>
                <c:pt idx="9">
                  <c:v>Environment</c:v>
                </c:pt>
              </c:strCache>
            </c:strRef>
          </c:cat>
          <c:val>
            <c:numRef>
              <c:f>'OECD dashboard'!$M$58:$M$67</c:f>
              <c:numCache>
                <c:formatCode>General</c:formatCode>
                <c:ptCount val="10"/>
                <c:pt idx="0">
                  <c:v>0.4017814795335542</c:v>
                </c:pt>
                <c:pt idx="1">
                  <c:v>0.28701894504613873</c:v>
                </c:pt>
                <c:pt idx="2">
                  <c:v>0.40650579657433961</c:v>
                </c:pt>
                <c:pt idx="3">
                  <c:v>0.47927435885729081</c:v>
                </c:pt>
                <c:pt idx="4">
                  <c:v>0.37139453982159493</c:v>
                </c:pt>
                <c:pt idx="5">
                  <c:v>0.35893794479360419</c:v>
                </c:pt>
                <c:pt idx="6">
                  <c:v>0.22037602093389133</c:v>
                </c:pt>
                <c:pt idx="7">
                  <c:v>0.29080662722928846</c:v>
                </c:pt>
                <c:pt idx="8">
                  <c:v>0.42354117614336817</c:v>
                </c:pt>
                <c:pt idx="9">
                  <c:v>0.3849182358712106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E-400A-8703-F9220353B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92688"/>
        <c:axId val="213293248"/>
      </c:radarChart>
      <c:catAx>
        <c:axId val="21329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213293248"/>
        <c:crosses val="autoZero"/>
        <c:auto val="1"/>
        <c:lblAlgn val="ctr"/>
        <c:lblOffset val="100"/>
        <c:noMultiLvlLbl val="0"/>
      </c:catAx>
      <c:valAx>
        <c:axId val="21329324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21329268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tx>
            <c:strRef>
              <c:f>dashboard!$V$1</c:f>
              <c:strCache>
                <c:ptCount val="1"/>
                <c:pt idx="0">
                  <c:v>Korea, Rep.</c:v>
                </c:pt>
              </c:strCache>
            </c:strRef>
          </c:tx>
          <c:spPr>
            <a:noFill/>
            <a:ln w="28575">
              <a:solidFill>
                <a:srgbClr val="0070C0"/>
              </a:solidFill>
            </a:ln>
            <a:effectLst/>
          </c:spPr>
          <c:cat>
            <c:strRef>
              <c:f>dashboard!$U$2:$U$11</c:f>
              <c:strCache>
                <c:ptCount val="10"/>
                <c:pt idx="0">
                  <c:v>ICT</c:v>
                </c:pt>
                <c:pt idx="1">
                  <c:v>R&amp;D</c:v>
                </c:pt>
                <c:pt idx="2">
                  <c:v>Governance</c:v>
                </c:pt>
                <c:pt idx="3">
                  <c:v>Economy</c:v>
                </c:pt>
                <c:pt idx="4">
                  <c:v>Education</c:v>
                </c:pt>
                <c:pt idx="5">
                  <c:v>Culture
&amp;Tourism</c:v>
                </c:pt>
                <c:pt idx="6">
                  <c:v>Agriculture 
&amp;Food</c:v>
                </c:pt>
                <c:pt idx="7">
                  <c:v>Health 
&amp; Welfare</c:v>
                </c:pt>
                <c:pt idx="8">
                  <c:v>Safety</c:v>
                </c:pt>
                <c:pt idx="9">
                  <c:v>Environment</c:v>
                </c:pt>
              </c:strCache>
            </c:strRef>
          </c:cat>
          <c:val>
            <c:numRef>
              <c:f>dashboard!$V$2:$V$11</c:f>
              <c:numCache>
                <c:formatCode>0.0000</c:formatCode>
                <c:ptCount val="10"/>
                <c:pt idx="0">
                  <c:v>0.54321414928739398</c:v>
                </c:pt>
                <c:pt idx="1">
                  <c:v>0.34281902813613246</c:v>
                </c:pt>
                <c:pt idx="2">
                  <c:v>0.47536147991951994</c:v>
                </c:pt>
                <c:pt idx="3">
                  <c:v>0.45188492443169509</c:v>
                </c:pt>
                <c:pt idx="4">
                  <c:v>0.31147435930116718</c:v>
                </c:pt>
                <c:pt idx="5">
                  <c:v>0.30226164498311947</c:v>
                </c:pt>
                <c:pt idx="6">
                  <c:v>0.19370390766981899</c:v>
                </c:pt>
                <c:pt idx="7">
                  <c:v>0.32457431378798546</c:v>
                </c:pt>
                <c:pt idx="8">
                  <c:v>0.53513220187700883</c:v>
                </c:pt>
                <c:pt idx="9">
                  <c:v>0.40446996799134127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D-4F6E-BA09-E2C249663523}"/>
            </c:ext>
          </c:extLst>
        </c:ser>
        <c:ser>
          <c:idx val="1"/>
          <c:order val="1"/>
          <c:tx>
            <c:strRef>
              <c:f>dashboard!$W$1</c:f>
              <c:strCache>
                <c:ptCount val="1"/>
                <c:pt idx="0">
                  <c:v>OECD평균</c:v>
                </c:pt>
              </c:strCache>
            </c:strRef>
          </c:tx>
          <c:spPr>
            <a:solidFill>
              <a:srgbClr val="A6A6A6">
                <a:alpha val="25098"/>
              </a:srgbClr>
            </a:solidFill>
            <a:ln cap="flat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cat>
            <c:strRef>
              <c:f>dashboard!$U$2:$U$11</c:f>
              <c:strCache>
                <c:ptCount val="10"/>
                <c:pt idx="0">
                  <c:v>ICT</c:v>
                </c:pt>
                <c:pt idx="1">
                  <c:v>R&amp;D</c:v>
                </c:pt>
                <c:pt idx="2">
                  <c:v>Governance</c:v>
                </c:pt>
                <c:pt idx="3">
                  <c:v>Economy</c:v>
                </c:pt>
                <c:pt idx="4">
                  <c:v>Education</c:v>
                </c:pt>
                <c:pt idx="5">
                  <c:v>Culture
&amp;Tourism</c:v>
                </c:pt>
                <c:pt idx="6">
                  <c:v>Agriculture 
&amp;Food</c:v>
                </c:pt>
                <c:pt idx="7">
                  <c:v>Health 
&amp; Welfare</c:v>
                </c:pt>
                <c:pt idx="8">
                  <c:v>Safety</c:v>
                </c:pt>
                <c:pt idx="9">
                  <c:v>Environment</c:v>
                </c:pt>
              </c:strCache>
            </c:strRef>
          </c:cat>
          <c:val>
            <c:numRef>
              <c:f>dashboard!$W$2:$W$11</c:f>
              <c:numCache>
                <c:formatCode>0.0000</c:formatCode>
                <c:ptCount val="10"/>
                <c:pt idx="0">
                  <c:v>0.4017814795335542</c:v>
                </c:pt>
                <c:pt idx="1">
                  <c:v>0.28701894504613873</c:v>
                </c:pt>
                <c:pt idx="2">
                  <c:v>0.47927435885729081</c:v>
                </c:pt>
                <c:pt idx="3">
                  <c:v>0.37139453982159493</c:v>
                </c:pt>
                <c:pt idx="4">
                  <c:v>0.35893794479360419</c:v>
                </c:pt>
                <c:pt idx="5">
                  <c:v>0.29080662722928846</c:v>
                </c:pt>
                <c:pt idx="6">
                  <c:v>0.22037602093389133</c:v>
                </c:pt>
                <c:pt idx="7">
                  <c:v>0.42354117614336817</c:v>
                </c:pt>
                <c:pt idx="8">
                  <c:v>0.40650579657433961</c:v>
                </c:pt>
                <c:pt idx="9">
                  <c:v>0.3849182358712106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0D-4F6E-BA09-E2C249663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96608"/>
        <c:axId val="213297168"/>
      </c:radarChart>
      <c:catAx>
        <c:axId val="21329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213297168"/>
        <c:crosses val="autoZero"/>
        <c:auto val="1"/>
        <c:lblAlgn val="ctr"/>
        <c:lblOffset val="100"/>
        <c:noMultiLvlLbl val="0"/>
      </c:catAx>
      <c:valAx>
        <c:axId val="21329716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crossAx val="2132966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순위 변화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dashboard!$F$3:$F$8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dashboard!$G$3:$G$8</c:f>
              <c:numCache>
                <c:formatCode>General</c:formatCode>
                <c:ptCount val="6"/>
                <c:pt idx="0">
                  <c:v>14</c:v>
                </c:pt>
                <c:pt idx="1">
                  <c:v>25</c:v>
                </c:pt>
                <c:pt idx="2">
                  <c:v>27</c:v>
                </c:pt>
                <c:pt idx="3">
                  <c:v>21</c:v>
                </c:pt>
                <c:pt idx="4">
                  <c:v>16</c:v>
                </c:pt>
                <c:pt idx="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8-465D-86DB-9B9CF3897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32672"/>
        <c:axId val="171833232"/>
      </c:lineChart>
      <c:catAx>
        <c:axId val="171832672"/>
        <c:scaling>
          <c:orientation val="maxMin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1833232"/>
        <c:crosses val="autoZero"/>
        <c:auto val="1"/>
        <c:lblAlgn val="ctr"/>
        <c:lblOffset val="100"/>
        <c:noMultiLvlLbl val="0"/>
      </c:catAx>
      <c:valAx>
        <c:axId val="171833232"/>
        <c:scaling>
          <c:orientation val="maxMin"/>
          <c:max val="3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183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tx>
            <c:strRef>
              <c:f>dashboard!$C$2</c:f>
              <c:strCache>
                <c:ptCount val="1"/>
                <c:pt idx="0">
                  <c:v>Korea, Rep.</c:v>
                </c:pt>
              </c:strCache>
            </c:strRef>
          </c:tx>
          <c:spPr>
            <a:noFill/>
            <a:ln w="28575">
              <a:solidFill>
                <a:srgbClr val="0070C0"/>
              </a:solidFill>
            </a:ln>
            <a:effectLst/>
          </c:spPr>
          <c:cat>
            <c:strRef>
              <c:f>[1]Sheet1!$D$28:$D$31</c:f>
              <c:strCache>
                <c:ptCount val="4"/>
                <c:pt idx="0">
                  <c:v>Input</c:v>
                </c:pt>
                <c:pt idx="1">
                  <c:v>Throughput</c:v>
                </c:pt>
                <c:pt idx="2">
                  <c:v>Output</c:v>
                </c:pt>
                <c:pt idx="3">
                  <c:v>Outcome</c:v>
                </c:pt>
              </c:strCache>
            </c:strRef>
          </c:cat>
          <c:val>
            <c:numRef>
              <c:f>dashboard!$H$22:$H$25</c:f>
              <c:numCache>
                <c:formatCode>0.000</c:formatCode>
                <c:ptCount val="4"/>
                <c:pt idx="0">
                  <c:v>0.35657673516972288</c:v>
                </c:pt>
                <c:pt idx="1">
                  <c:v>0.43718010531918794</c:v>
                </c:pt>
                <c:pt idx="2">
                  <c:v>0.41974814097089358</c:v>
                </c:pt>
                <c:pt idx="3">
                  <c:v>0.34045341465311224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F-4B94-9F37-9F50A08C44E6}"/>
            </c:ext>
          </c:extLst>
        </c:ser>
        <c:ser>
          <c:idx val="1"/>
          <c:order val="1"/>
          <c:tx>
            <c:strRef>
              <c:f>dashboard!$I$21</c:f>
              <c:strCache>
                <c:ptCount val="1"/>
                <c:pt idx="0">
                  <c:v>OECD평균</c:v>
                </c:pt>
              </c:strCache>
            </c:strRef>
          </c:tx>
          <c:spPr>
            <a:solidFill>
              <a:srgbClr val="A6A6A6">
                <a:alpha val="25098"/>
              </a:srgbClr>
            </a:solidFill>
            <a:ln cap="flat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cat>
            <c:strRef>
              <c:f>[1]Sheet1!$D$28:$D$31</c:f>
              <c:strCache>
                <c:ptCount val="4"/>
                <c:pt idx="0">
                  <c:v>Input</c:v>
                </c:pt>
                <c:pt idx="1">
                  <c:v>Throughput</c:v>
                </c:pt>
                <c:pt idx="2">
                  <c:v>Output</c:v>
                </c:pt>
                <c:pt idx="3">
                  <c:v>Outcome</c:v>
                </c:pt>
              </c:strCache>
            </c:strRef>
          </c:cat>
          <c:val>
            <c:numRef>
              <c:f>dashboard!$I$22:$I$25</c:f>
              <c:numCache>
                <c:formatCode>General</c:formatCode>
                <c:ptCount val="4"/>
                <c:pt idx="0">
                  <c:v>0.29332578493035211</c:v>
                </c:pt>
                <c:pt idx="1">
                  <c:v>0.42080644225086283</c:v>
                </c:pt>
                <c:pt idx="2">
                  <c:v>0.3610775971725837</c:v>
                </c:pt>
                <c:pt idx="3">
                  <c:v>0.37461222086568402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F-4B94-9F37-9F50A08C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36032"/>
        <c:axId val="171836592"/>
      </c:radarChart>
      <c:catAx>
        <c:axId val="17183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71836592"/>
        <c:crosses val="autoZero"/>
        <c:auto val="1"/>
        <c:lblAlgn val="ctr"/>
        <c:lblOffset val="100"/>
        <c:noMultiLvlLbl val="0"/>
      </c:catAx>
      <c:valAx>
        <c:axId val="171836592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17183603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tx>
            <c:strRef>
              <c:f>'개도국 dashboard'!$M$72</c:f>
              <c:strCache>
                <c:ptCount val="1"/>
                <c:pt idx="0">
                  <c:v>Albania</c:v>
                </c:pt>
              </c:strCache>
            </c:strRef>
          </c:tx>
          <c:spPr>
            <a:noFill/>
            <a:ln w="28575">
              <a:solidFill>
                <a:srgbClr val="0070C0"/>
              </a:solidFill>
            </a:ln>
            <a:effectLst/>
          </c:spPr>
          <c:cat>
            <c:strRef>
              <c:f>'개도국 dashboard'!$K$73:$K$76</c:f>
              <c:strCache>
                <c:ptCount val="4"/>
                <c:pt idx="0">
                  <c:v>Input</c:v>
                </c:pt>
                <c:pt idx="1">
                  <c:v>Throughput</c:v>
                </c:pt>
                <c:pt idx="2">
                  <c:v>Output</c:v>
                </c:pt>
                <c:pt idx="3">
                  <c:v>Outcome</c:v>
                </c:pt>
              </c:strCache>
            </c:strRef>
          </c:cat>
          <c:val>
            <c:numRef>
              <c:f>'개도국 dashboard'!$M$73:$M$76</c:f>
              <c:numCache>
                <c:formatCode>0.000</c:formatCode>
                <c:ptCount val="4"/>
                <c:pt idx="0">
                  <c:v>0.3949698805809021</c:v>
                </c:pt>
                <c:pt idx="1">
                  <c:v>0.54758578538894653</c:v>
                </c:pt>
                <c:pt idx="2">
                  <c:v>0.56324607133865356</c:v>
                </c:pt>
                <c:pt idx="3">
                  <c:v>0.60726851224899292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F-4AC9-8495-9B30C857FE1E}"/>
            </c:ext>
          </c:extLst>
        </c:ser>
        <c:ser>
          <c:idx val="1"/>
          <c:order val="1"/>
          <c:tx>
            <c:strRef>
              <c:f>'개도국 dashboard'!$L$72</c:f>
              <c:strCache>
                <c:ptCount val="1"/>
                <c:pt idx="0">
                  <c:v>non-OECD avg.</c:v>
                </c:pt>
              </c:strCache>
            </c:strRef>
          </c:tx>
          <c:spPr>
            <a:solidFill>
              <a:srgbClr val="A6A6A6">
                <a:alpha val="25098"/>
              </a:srgbClr>
            </a:solidFill>
            <a:ln cap="flat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cat>
            <c:strRef>
              <c:f>'개도국 dashboard'!$K$73:$K$76</c:f>
              <c:strCache>
                <c:ptCount val="4"/>
                <c:pt idx="0">
                  <c:v>Input</c:v>
                </c:pt>
                <c:pt idx="1">
                  <c:v>Throughput</c:v>
                </c:pt>
                <c:pt idx="2">
                  <c:v>Output</c:v>
                </c:pt>
                <c:pt idx="3">
                  <c:v>Outcome</c:v>
                </c:pt>
              </c:strCache>
            </c:strRef>
          </c:cat>
          <c:val>
            <c:numRef>
              <c:f>'개도국 dashboard'!$L$73:$L$76</c:f>
              <c:numCache>
                <c:formatCode>General</c:formatCode>
                <c:ptCount val="4"/>
                <c:pt idx="0">
                  <c:v>0.35754050907086243</c:v>
                </c:pt>
                <c:pt idx="1">
                  <c:v>0.50185388021848421</c:v>
                </c:pt>
                <c:pt idx="2">
                  <c:v>0.49187957427718421</c:v>
                </c:pt>
                <c:pt idx="3">
                  <c:v>0.525308103046634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AF-4AC9-8495-9B30C857F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39392"/>
        <c:axId val="171839952"/>
      </c:radarChart>
      <c:catAx>
        <c:axId val="171839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71839952"/>
        <c:crosses val="autoZero"/>
        <c:auto val="1"/>
        <c:lblAlgn val="ctr"/>
        <c:lblOffset val="100"/>
        <c:noMultiLvlLbl val="0"/>
      </c:catAx>
      <c:valAx>
        <c:axId val="171839952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1718393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3001614496048"/>
          <c:y val="6.4395163080672987E-2"/>
          <c:w val="0.59232001876454332"/>
          <c:h val="0.87521415677730607"/>
        </c:manualLayout>
      </c:layout>
      <c:radarChart>
        <c:radarStyle val="filled"/>
        <c:varyColors val="0"/>
        <c:ser>
          <c:idx val="0"/>
          <c:order val="0"/>
          <c:tx>
            <c:strRef>
              <c:f>'개도국 dashboard'!$M$56</c:f>
              <c:strCache>
                <c:ptCount val="1"/>
                <c:pt idx="0">
                  <c:v>Albania</c:v>
                </c:pt>
              </c:strCache>
            </c:strRef>
          </c:tx>
          <c:spPr>
            <a:noFill/>
            <a:ln w="28575">
              <a:solidFill>
                <a:srgbClr val="0070C0"/>
              </a:solidFill>
            </a:ln>
            <a:effectLst/>
          </c:spPr>
          <c:cat>
            <c:strRef>
              <c:f>'개도국 dashboard'!$K$57:$K$65</c:f>
              <c:strCache>
                <c:ptCount val="9"/>
                <c:pt idx="0">
                  <c:v>ICT</c:v>
                </c:pt>
                <c:pt idx="1">
                  <c:v>Safety</c:v>
                </c:pt>
                <c:pt idx="2">
                  <c:v>Governance</c:v>
                </c:pt>
                <c:pt idx="3">
                  <c:v>Economy</c:v>
                </c:pt>
                <c:pt idx="4">
                  <c:v>Education</c:v>
                </c:pt>
                <c:pt idx="5">
                  <c:v>Agriculture &amp; Food</c:v>
                </c:pt>
                <c:pt idx="6">
                  <c:v>Health &amp; Welfare </c:v>
                </c:pt>
                <c:pt idx="7">
                  <c:v>Infrastructure</c:v>
                </c:pt>
                <c:pt idx="8">
                  <c:v>Environment</c:v>
                </c:pt>
              </c:strCache>
            </c:strRef>
          </c:cat>
          <c:val>
            <c:numRef>
              <c:f>'개도국 dashboard'!$M$57:$M$65</c:f>
              <c:numCache>
                <c:formatCode>0.000</c:formatCode>
                <c:ptCount val="9"/>
                <c:pt idx="0">
                  <c:v>0.50406157970428467</c:v>
                </c:pt>
                <c:pt idx="1">
                  <c:v>0.55151122808456421</c:v>
                </c:pt>
                <c:pt idx="2">
                  <c:v>0.55760180950164795</c:v>
                </c:pt>
                <c:pt idx="3">
                  <c:v>0.55670219659805298</c:v>
                </c:pt>
                <c:pt idx="4">
                  <c:v>0.57922381162643433</c:v>
                </c:pt>
                <c:pt idx="5">
                  <c:v>0.45823049545288086</c:v>
                </c:pt>
                <c:pt idx="6">
                  <c:v>0.67186224460601807</c:v>
                </c:pt>
                <c:pt idx="7">
                  <c:v>0.44276288151741028</c:v>
                </c:pt>
                <c:pt idx="8">
                  <c:v>0.41011309623718262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8-4233-AC01-40EF38F74AD9}"/>
            </c:ext>
          </c:extLst>
        </c:ser>
        <c:ser>
          <c:idx val="1"/>
          <c:order val="1"/>
          <c:tx>
            <c:strRef>
              <c:f>'개도국 dashboard'!$L$56</c:f>
              <c:strCache>
                <c:ptCount val="1"/>
                <c:pt idx="0">
                  <c:v>non-OECD avg.</c:v>
                </c:pt>
              </c:strCache>
            </c:strRef>
          </c:tx>
          <c:spPr>
            <a:solidFill>
              <a:srgbClr val="A6A6A6">
                <a:alpha val="25098"/>
              </a:srgbClr>
            </a:solidFill>
            <a:ln cap="flat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cat>
            <c:strRef>
              <c:f>'개도국 dashboard'!$K$57:$K$65</c:f>
              <c:strCache>
                <c:ptCount val="9"/>
                <c:pt idx="0">
                  <c:v>ICT</c:v>
                </c:pt>
                <c:pt idx="1">
                  <c:v>Safety</c:v>
                </c:pt>
                <c:pt idx="2">
                  <c:v>Governance</c:v>
                </c:pt>
                <c:pt idx="3">
                  <c:v>Economy</c:v>
                </c:pt>
                <c:pt idx="4">
                  <c:v>Education</c:v>
                </c:pt>
                <c:pt idx="5">
                  <c:v>Agriculture &amp; Food</c:v>
                </c:pt>
                <c:pt idx="6">
                  <c:v>Health &amp; Welfare </c:v>
                </c:pt>
                <c:pt idx="7">
                  <c:v>Infrastructure</c:v>
                </c:pt>
                <c:pt idx="8">
                  <c:v>Environment</c:v>
                </c:pt>
              </c:strCache>
            </c:strRef>
          </c:cat>
          <c:val>
            <c:numRef>
              <c:f>'개도국 dashboard'!$L$57:$L$65</c:f>
              <c:numCache>
                <c:formatCode>General</c:formatCode>
                <c:ptCount val="9"/>
                <c:pt idx="0">
                  <c:v>0.4419931440021504</c:v>
                </c:pt>
                <c:pt idx="1">
                  <c:v>0.46989410743117332</c:v>
                </c:pt>
                <c:pt idx="2">
                  <c:v>0.4423321412706917</c:v>
                </c:pt>
                <c:pt idx="3">
                  <c:v>0.52371282672340225</c:v>
                </c:pt>
                <c:pt idx="4">
                  <c:v>0.49728911556303501</c:v>
                </c:pt>
                <c:pt idx="5">
                  <c:v>0.38351983356882224</c:v>
                </c:pt>
                <c:pt idx="6">
                  <c:v>0.56876423650167207</c:v>
                </c:pt>
                <c:pt idx="7">
                  <c:v>0.41602616858753289</c:v>
                </c:pt>
                <c:pt idx="8">
                  <c:v>0.46862832033498719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8-4233-AC01-40EF38F7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43312"/>
        <c:axId val="171843872"/>
      </c:radarChart>
      <c:catAx>
        <c:axId val="17184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71843872"/>
        <c:crosses val="autoZero"/>
        <c:auto val="1"/>
        <c:lblAlgn val="ctr"/>
        <c:lblOffset val="100"/>
        <c:noMultiLvlLbl val="0"/>
      </c:catAx>
      <c:valAx>
        <c:axId val="171843872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17184331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67</xdr:row>
      <xdr:rowOff>133350</xdr:rowOff>
    </xdr:from>
    <xdr:to>
      <xdr:col>8</xdr:col>
      <xdr:colOff>342900</xdr:colOff>
      <xdr:row>83</xdr:row>
      <xdr:rowOff>89535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723899</xdr:colOff>
      <xdr:row>52</xdr:row>
      <xdr:rowOff>123825</xdr:rowOff>
    </xdr:from>
    <xdr:to>
      <xdr:col>8</xdr:col>
      <xdr:colOff>352425</xdr:colOff>
      <xdr:row>66</xdr:row>
      <xdr:rowOff>105825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178174</xdr:colOff>
      <xdr:row>1</xdr:row>
      <xdr:rowOff>12329</xdr:rowOff>
    </xdr:from>
    <xdr:to>
      <xdr:col>20</xdr:col>
      <xdr:colOff>471713</xdr:colOff>
      <xdr:row>15</xdr:row>
      <xdr:rowOff>108911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159404</xdr:colOff>
      <xdr:row>1</xdr:row>
      <xdr:rowOff>9525</xdr:rowOff>
    </xdr:from>
    <xdr:to>
      <xdr:col>28</xdr:col>
      <xdr:colOff>49587</xdr:colOff>
      <xdr:row>18</xdr:row>
      <xdr:rowOff>138392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168649</xdr:colOff>
      <xdr:row>17</xdr:row>
      <xdr:rowOff>59391</xdr:rowOff>
    </xdr:from>
    <xdr:to>
      <xdr:col>20</xdr:col>
      <xdr:colOff>585918</xdr:colOff>
      <xdr:row>29</xdr:row>
      <xdr:rowOff>138392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76</xdr:row>
      <xdr:rowOff>0</xdr:rowOff>
    </xdr:from>
    <xdr:to>
      <xdr:col>18</xdr:col>
      <xdr:colOff>424553</xdr:colOff>
      <xdr:row>91</xdr:row>
      <xdr:rowOff>99060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459920</xdr:colOff>
      <xdr:row>55</xdr:row>
      <xdr:rowOff>27214</xdr:rowOff>
    </xdr:from>
    <xdr:to>
      <xdr:col>18</xdr:col>
      <xdr:colOff>299356</xdr:colOff>
      <xdr:row>71</xdr:row>
      <xdr:rowOff>27214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DD1\Data\&#51221;&#48512;&#44221;&#51137;&#47141;%20DB\2018&#45380;%20DB\GC%20&#51648;&#54364;%20&#51221;&#47532;&#51089;&#50629;\&#52572;&#51333;%20&#51216;&#49688;\gc18_oec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CD"/>
      <sheetName val="OECD_sub"/>
      <sheetName val="Sheet1"/>
    </sheetNames>
    <sheetDataSet>
      <sheetData sheetId="0"/>
      <sheetData sheetId="1"/>
      <sheetData sheetId="2">
        <row r="28">
          <cell r="D28" t="str">
            <v>Input</v>
          </cell>
        </row>
        <row r="29">
          <cell r="D29" t="str">
            <v>Throughput</v>
          </cell>
        </row>
        <row r="30">
          <cell r="D30" t="str">
            <v>Output</v>
          </cell>
        </row>
        <row r="31">
          <cell r="D31" t="str">
            <v>Outcome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HDD1\Data\&#51221;&#48512;&#44221;&#51137;&#47141;%20DB\2018&#45380;%20DB\GC%20&#51648;&#54364;%20&#51221;&#47532;&#51089;&#50629;\&#52572;&#51333;%20&#51216;&#49688;\gc18_oecd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no" refreshedDate="43379.661254513892" createdVersion="6" refreshedVersion="6" minRefreshableVersion="3" recordCount="35" xr:uid="{00000000-000A-0000-FFFF-FFFF00000000}">
  <cacheSource type="worksheet">
    <worksheetSource ref="A4:B39" sheet="Sheet1" r:id="rId2"/>
  </cacheSource>
  <cacheFields count="2">
    <cacheField name="국가명" numFmtId="0">
      <sharedItems count="35">
        <s v="Denmark"/>
        <s v="Norway"/>
        <s v="Switzerland"/>
        <s v="United States"/>
        <s v="Netherlands"/>
        <s v="Luxembourg"/>
        <s v="Finland"/>
        <s v="Sweden"/>
        <s v="United Kingdom"/>
        <s v="France"/>
        <s v="Australia"/>
        <s v="New Zealand"/>
        <s v="Germany"/>
        <s v="Iceland"/>
        <s v="Austria"/>
        <s v="Canada"/>
        <s v="Ireland"/>
        <s v="Spain"/>
        <s v="Belgium"/>
        <s v="Japan"/>
        <s v="Estonia"/>
        <s v="Italy"/>
        <s v="Korea, Rep."/>
        <s v="Slovenia"/>
        <s v="Czech Rep."/>
        <s v="Portugal"/>
        <s v="Israel"/>
        <s v="Hungary"/>
        <s v="Poland"/>
        <s v="Slovak Rep."/>
        <s v="Greece"/>
        <s v="Latvia"/>
        <s v="Chile"/>
        <s v="Mexico"/>
        <s v="Turkey"/>
      </sharedItems>
    </cacheField>
    <cacheField name="순위" numFmtId="0">
      <sharedItems containsSemiMixedTypes="0" containsString="0" containsNumber="1" containsInteger="1" minValue="1" maxValue="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no" refreshedDate="43717.071461689811" createdVersion="6" refreshedVersion="6" minRefreshableVersion="3" recordCount="88" xr:uid="{00000000-000A-0000-FFFF-FFFF01000000}">
  <cacheSource type="worksheet">
    <worksheetSource ref="A1:A89" sheet="developing"/>
  </cacheSource>
  <cacheFields count="1">
    <cacheField name="country" numFmtId="49">
      <sharedItems count="88">
        <s v="Albania"/>
        <s v="Algeria"/>
        <s v="Angola"/>
        <s v="Argentina"/>
        <s v="Armenia"/>
        <s v="Azerbaijan"/>
        <s v="Bahrain"/>
        <s v="Bangladesh"/>
        <s v="Belarus"/>
        <s v="Benin"/>
        <s v="Bolivia"/>
        <s v="Bosnia and Herzegovina"/>
        <s v="Botswana"/>
        <s v="Brazil"/>
        <s v="Bulgaria"/>
        <s v="Burkina Faso"/>
        <s v="Cambodia"/>
        <s v="Cameroon"/>
        <s v="China"/>
        <s v="Colombia"/>
        <s v="Congo, Dem. Rep."/>
        <s v="Costa Rica"/>
        <s v="Croatia"/>
        <s v="Dominican Republic"/>
        <s v="Ecuador"/>
        <s v="Egypt, Arab Rep."/>
        <s v="El Salvador"/>
        <s v="Ethiopia"/>
        <s v="Georgia"/>
        <s v="Ghana"/>
        <s v="Guatemala"/>
        <s v="Guinea"/>
        <s v="Honduras"/>
        <s v="India"/>
        <s v="Indonesia"/>
        <s v="Jamaica"/>
        <s v="Jordan"/>
        <s v="Kazakhstan"/>
        <s v="Kenya"/>
        <s v="Korea, Rep."/>
        <s v="Kuwait"/>
        <s v="Kyrgyz Republic"/>
        <s v="Lao PDR"/>
        <s v="Lebanon"/>
        <s v="Liberia"/>
        <s v="Lithuania"/>
        <s v="Madagascar"/>
        <s v="Malawi"/>
        <s v="Malaysia"/>
        <s v="Mali"/>
        <s v="Mauritania"/>
        <s v="Mauritius"/>
        <s v="Moldova"/>
        <s v="Mongolia"/>
        <s v="Morocco"/>
        <s v="Mozambique"/>
        <s v="Nepal"/>
        <s v="Nicaragua"/>
        <s v="Nigeria"/>
        <s v="Oman"/>
        <s v="Pakistan"/>
        <s v="Panama"/>
        <s v="Paraguay"/>
        <s v="Peru"/>
        <s v="Philippines"/>
        <s v="Qatar"/>
        <s v="Romania"/>
        <s v="Russian Federation"/>
        <s v="Rwanda"/>
        <s v="Senegal"/>
        <s v="Serbia"/>
        <s v="Sierra Leone"/>
        <s v="Singapore"/>
        <s v="South Africa"/>
        <s v="Sri Lanka"/>
        <s v="Sudan"/>
        <s v="Tanzania"/>
        <s v="Thailand"/>
        <s v="Timor-Leste"/>
        <s v="Tunisia"/>
        <s v="Uganda"/>
        <s v="Ukraine"/>
        <s v="Uruguay"/>
        <s v="Uzbekistan"/>
        <s v="Venezuela, RB"/>
        <s v="Vietnam"/>
        <s v="Zambia"/>
        <s v="Zimbabw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  <n v="1"/>
  </r>
  <r>
    <x v="1"/>
    <n v="2"/>
  </r>
  <r>
    <x v="2"/>
    <n v="3"/>
  </r>
  <r>
    <x v="3"/>
    <n v="4"/>
  </r>
  <r>
    <x v="4"/>
    <n v="5"/>
  </r>
  <r>
    <x v="5"/>
    <n v="6"/>
  </r>
  <r>
    <x v="6"/>
    <n v="7"/>
  </r>
  <r>
    <x v="7"/>
    <n v="8"/>
  </r>
  <r>
    <x v="8"/>
    <n v="9"/>
  </r>
  <r>
    <x v="9"/>
    <n v="10"/>
  </r>
  <r>
    <x v="10"/>
    <n v="11"/>
  </r>
  <r>
    <x v="11"/>
    <n v="12"/>
  </r>
  <r>
    <x v="12"/>
    <n v="13"/>
  </r>
  <r>
    <x v="13"/>
    <n v="14"/>
  </r>
  <r>
    <x v="14"/>
    <n v="15"/>
  </r>
  <r>
    <x v="15"/>
    <n v="16"/>
  </r>
  <r>
    <x v="16"/>
    <n v="17"/>
  </r>
  <r>
    <x v="17"/>
    <n v="18"/>
  </r>
  <r>
    <x v="18"/>
    <n v="19"/>
  </r>
  <r>
    <x v="19"/>
    <n v="20"/>
  </r>
  <r>
    <x v="20"/>
    <n v="21"/>
  </r>
  <r>
    <x v="21"/>
    <n v="22"/>
  </r>
  <r>
    <x v="22"/>
    <n v="23"/>
  </r>
  <r>
    <x v="23"/>
    <n v="24"/>
  </r>
  <r>
    <x v="24"/>
    <n v="25"/>
  </r>
  <r>
    <x v="25"/>
    <n v="26"/>
  </r>
  <r>
    <x v="26"/>
    <n v="27"/>
  </r>
  <r>
    <x v="27"/>
    <n v="28"/>
  </r>
  <r>
    <x v="28"/>
    <n v="29"/>
  </r>
  <r>
    <x v="29"/>
    <n v="30"/>
  </r>
  <r>
    <x v="30"/>
    <n v="31"/>
  </r>
  <r>
    <x v="31"/>
    <n v="32"/>
  </r>
  <r>
    <x v="32"/>
    <n v="33"/>
  </r>
  <r>
    <x v="33"/>
    <n v="34"/>
  </r>
  <r>
    <x v="34"/>
    <n v="3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피벗 테이블1" cacheId="0" applyNumberFormats="0" applyBorderFormats="0" applyFontFormats="0" applyPatternFormats="0" applyAlignmentFormats="0" applyWidthHeightFormats="1" dataCaption="값" updatedVersion="5" minRefreshableVersion="3" useAutoFormatting="1" itemPrintTitles="1" createdVersion="6" indent="0" outline="1" outlineData="1" multipleFieldFilters="0">
  <location ref="B4" firstHeaderRow="0" firstDataRow="0" firstDataCol="0" rowPageCount="1" colPageCount="1"/>
  <pivotFields count="2">
    <pivotField axis="axisPage" showAll="0">
      <items count="36">
        <item x="10"/>
        <item x="14"/>
        <item x="18"/>
        <item x="15"/>
        <item x="32"/>
        <item x="24"/>
        <item x="0"/>
        <item x="20"/>
        <item x="6"/>
        <item x="9"/>
        <item x="12"/>
        <item x="30"/>
        <item x="27"/>
        <item x="13"/>
        <item x="16"/>
        <item x="26"/>
        <item x="21"/>
        <item x="19"/>
        <item x="22"/>
        <item x="31"/>
        <item x="5"/>
        <item x="33"/>
        <item x="4"/>
        <item x="11"/>
        <item x="1"/>
        <item x="28"/>
        <item x="25"/>
        <item x="29"/>
        <item x="23"/>
        <item x="17"/>
        <item x="7"/>
        <item x="2"/>
        <item x="34"/>
        <item x="8"/>
        <item x="3"/>
        <item t="default"/>
      </items>
    </pivotField>
    <pivotField showAll="0"/>
  </pivotFields>
  <pageFields count="1">
    <pageField fld="0" item="3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B4" firstHeaderRow="0" firstDataRow="0" firstDataCol="0" rowPageCount="1" colPageCount="1"/>
  <pivotFields count="2">
    <pivotField axis="axisPage" showAll="0">
      <items count="36">
        <item x="10"/>
        <item x="14"/>
        <item x="18"/>
        <item x="15"/>
        <item x="32"/>
        <item x="24"/>
        <item x="0"/>
        <item x="20"/>
        <item x="6"/>
        <item x="9"/>
        <item x="12"/>
        <item x="30"/>
        <item x="27"/>
        <item x="13"/>
        <item x="16"/>
        <item x="26"/>
        <item x="21"/>
        <item x="19"/>
        <item x="22"/>
        <item x="31"/>
        <item x="5"/>
        <item x="33"/>
        <item x="4"/>
        <item x="11"/>
        <item x="1"/>
        <item x="28"/>
        <item x="25"/>
        <item x="29"/>
        <item x="23"/>
        <item x="17"/>
        <item x="7"/>
        <item x="2"/>
        <item x="34"/>
        <item x="8"/>
        <item x="3"/>
        <item t="default"/>
      </items>
    </pivotField>
    <pivotField showAll="0"/>
  </pivotFields>
  <pageFields count="1">
    <pageField fld="0" item="18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피벗 테이블2" cacheId="1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B4" firstHeaderRow="0" firstDataRow="0" firstDataCol="0" rowPageCount="1" colPageCount="1"/>
  <pivotFields count="1">
    <pivotField axis="axisPage" showAl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</pivotFields>
  <pageFields count="1">
    <pageField fld="0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122"/>
  <sheetViews>
    <sheetView zoomScaleNormal="100" workbookViewId="0">
      <selection activeCell="I5" sqref="I5"/>
    </sheetView>
  </sheetViews>
  <sheetFormatPr defaultColWidth="9.109375" defaultRowHeight="10.199999999999999" x14ac:dyDescent="0.2"/>
  <cols>
    <col min="1" max="1" width="4.109375" style="73" customWidth="1"/>
    <col min="2" max="2" width="7.33203125" style="73" customWidth="1"/>
    <col min="3" max="3" width="15.5546875" style="73" customWidth="1"/>
    <col min="4" max="5" width="6.88671875" style="73" customWidth="1"/>
    <col min="6" max="6" width="5.33203125" style="73" customWidth="1"/>
    <col min="7" max="8" width="9.109375" style="73"/>
    <col min="9" max="9" width="9.33203125" style="73" customWidth="1"/>
    <col min="10" max="10" width="0" style="73" hidden="1" customWidth="1"/>
    <col min="11" max="11" width="4.44140625" style="73" customWidth="1"/>
    <col min="12" max="12" width="9.88671875" style="73" customWidth="1"/>
    <col min="13" max="13" width="6.33203125" style="73" customWidth="1"/>
    <col min="14" max="14" width="7.44140625" style="73" customWidth="1"/>
    <col min="15" max="15" width="9.88671875" style="73" customWidth="1"/>
    <col min="16" max="16" width="5.33203125" style="73" customWidth="1"/>
    <col min="17" max="17" width="6.109375" style="73" customWidth="1"/>
    <col min="18" max="18" width="25.33203125" style="73" customWidth="1"/>
    <col min="19" max="19" width="5.33203125" style="73" customWidth="1"/>
    <col min="20" max="20" width="5.44140625" style="87" customWidth="1"/>
    <col min="21" max="21" width="7.33203125" style="73" customWidth="1"/>
    <col min="22" max="22" width="6.33203125" style="87" customWidth="1"/>
    <col min="23" max="23" width="22.88671875" style="73" customWidth="1"/>
    <col min="24" max="16384" width="9.109375" style="73"/>
  </cols>
  <sheetData>
    <row r="2" spans="2:23" ht="13.2" x14ac:dyDescent="0.25">
      <c r="B2" s="25" t="s">
        <v>210</v>
      </c>
      <c r="C2" t="s">
        <v>277</v>
      </c>
      <c r="G2" s="74" t="s">
        <v>547</v>
      </c>
      <c r="H2" s="74" t="s">
        <v>548</v>
      </c>
      <c r="I2" s="75" t="s">
        <v>624</v>
      </c>
      <c r="L2" s="52"/>
      <c r="M2" s="59" t="s">
        <v>203</v>
      </c>
      <c r="N2" s="66" t="s">
        <v>204</v>
      </c>
      <c r="O2" s="52" t="s">
        <v>577</v>
      </c>
      <c r="P2" s="91" t="s">
        <v>206</v>
      </c>
      <c r="Q2" s="90" t="s">
        <v>588</v>
      </c>
      <c r="R2" s="59" t="s">
        <v>205</v>
      </c>
      <c r="S2" s="94" t="s">
        <v>203</v>
      </c>
      <c r="T2" s="93" t="s">
        <v>626</v>
      </c>
      <c r="U2" s="175" t="s">
        <v>206</v>
      </c>
      <c r="V2" s="93" t="s">
        <v>626</v>
      </c>
    </row>
    <row r="3" spans="2:23" x14ac:dyDescent="0.2">
      <c r="G3" s="75">
        <v>2019</v>
      </c>
      <c r="H3" s="52">
        <f>VLOOKUP($C$2,OECD!$A$2:$CD$36,4,FALSE)</f>
        <v>1</v>
      </c>
      <c r="I3" s="53">
        <f>VLOOKUP($C$2,OECD!$A$2:$CD$36,3,FALSE)</f>
        <v>0.53236007690429688</v>
      </c>
      <c r="L3" s="237" t="s">
        <v>246</v>
      </c>
      <c r="M3" s="76"/>
      <c r="N3" s="77"/>
      <c r="O3" s="60" t="s">
        <v>578</v>
      </c>
      <c r="P3" s="92">
        <f>VLOOKUP($C$2,OECD!$A$2:$CD$36,16,FALSE)</f>
        <v>0.52273076772689819</v>
      </c>
      <c r="Q3" s="166">
        <f>VLOOKUP($C$2,'OECD 2018'!$A$1:$BT$36,6,FALSE)</f>
        <v>0.53186988830566406</v>
      </c>
      <c r="R3" s="59" t="s">
        <v>247</v>
      </c>
      <c r="S3" s="176">
        <f>VLOOKUP($C$2,OECD_sub!$A$39:$AA$73,3,FALSE)</f>
        <v>1</v>
      </c>
      <c r="T3" s="177">
        <f>VLOOKUP($C$2,'OECD_sub 2018'!$A$38:$AA$72,3,FALSE)</f>
        <v>1</v>
      </c>
      <c r="U3" s="182">
        <f>VLOOKUP($C$2,OECD_sub!$A$1:$AA$36,3,FALSE)</f>
        <v>0.96496373414993286</v>
      </c>
      <c r="V3" s="183">
        <f>VLOOKUP($C$2,'OECD_sub 2018'!$A$1:$AA$36,3,FALSE)</f>
        <v>0.97190821170806885</v>
      </c>
      <c r="W3" s="78"/>
    </row>
    <row r="4" spans="2:23" x14ac:dyDescent="0.2">
      <c r="B4" s="79" t="s">
        <v>214</v>
      </c>
      <c r="C4" s="73" t="s">
        <v>651</v>
      </c>
      <c r="D4" s="198" t="s">
        <v>652</v>
      </c>
      <c r="E4" s="164">
        <v>2018</v>
      </c>
      <c r="G4" s="75">
        <v>2018</v>
      </c>
      <c r="H4" s="52">
        <f>VLOOKUP(C2,'OECD 2018'!$A$2:$BT$36,72,FALSE)</f>
        <v>1</v>
      </c>
      <c r="I4" s="53">
        <f>VLOOKUP(C2,'OECD 2018'!$A$2:$BT$36,71,FALSE)</f>
        <v>0.55775392055511475</v>
      </c>
      <c r="L4" s="238"/>
      <c r="M4" s="54">
        <f>VLOOKUP($C$2,OECD!$A$2:$CD$36,54,FALSE)</f>
        <v>1</v>
      </c>
      <c r="N4" s="62">
        <f>VLOOKUP($C$2,OECD!$A$2:$CD$36,53,FALSE)</f>
        <v>0.69103765487670898</v>
      </c>
      <c r="O4" s="61" t="s">
        <v>579</v>
      </c>
      <c r="P4" s="92">
        <f>VLOOKUP($C$2,OECD!$A$2:$CD$36,15,FALSE)</f>
        <v>0.9578622579574585</v>
      </c>
      <c r="Q4" s="166">
        <f>VLOOKUP($C$2,'OECD 2018'!$A$1:$BT$36,5,FALSE)</f>
        <v>0.9578622579574585</v>
      </c>
      <c r="R4" s="168" t="s">
        <v>249</v>
      </c>
      <c r="S4" s="178">
        <f>VLOOKUP($C$2,OECD_sub!$A$39:$AA$73,4,FALSE)</f>
        <v>2</v>
      </c>
      <c r="T4" s="179">
        <f>VLOOKUP($C$2,'OECD_sub 2018'!$A$38:$AA$72,4,FALSE)</f>
        <v>1</v>
      </c>
      <c r="U4" s="167">
        <f>VLOOKUP($C$2,OECD_sub!$A$1:$AA$36,4,FALSE)</f>
        <v>0.5477529764175415</v>
      </c>
      <c r="V4" s="184">
        <f>VLOOKUP($C$2,'OECD_sub 2018'!$A$1:$AA$36,4,FALSE)</f>
        <v>0.54636949300765991</v>
      </c>
      <c r="W4" s="78"/>
    </row>
    <row r="5" spans="2:23" ht="10.8" x14ac:dyDescent="0.25">
      <c r="B5" s="157" t="s">
        <v>285</v>
      </c>
      <c r="C5" s="85">
        <f>VLOOKUP(B5,OECD!$A$2:$D$36,3,FALSE)</f>
        <v>0.44513448729962823</v>
      </c>
      <c r="D5" s="73">
        <f>VLOOKUP(B5,OECD!$A$2:$D$36,4,FALSE)</f>
        <v>6</v>
      </c>
      <c r="E5" s="163">
        <f>VLOOKUP(B5,'OECD 2018'!$A$2:$BT$36,72,FALSE)</f>
        <v>5</v>
      </c>
      <c r="F5" s="86"/>
      <c r="G5" s="75">
        <v>2017</v>
      </c>
      <c r="H5" s="52">
        <f>VLOOKUP($C$2,OECD!$A$2:$CD$36,76,FALSE)</f>
        <v>6</v>
      </c>
      <c r="I5" s="53">
        <f>VLOOKUP($C$2,OECD!$A$2:$CD$36,75,FALSE)</f>
        <v>0.55989217758178711</v>
      </c>
      <c r="L5" s="238"/>
      <c r="M5" s="54" t="str">
        <f>"(" &amp; VLOOKUP($C$2,'OECD 2018'!$A$1:$BT$36,44,FALSE) &amp; ")"</f>
        <v>(1)</v>
      </c>
      <c r="N5" s="55">
        <f>VLOOKUP($C$2,'OECD 2018'!$A$1:$BT$36,43,FALSE)</f>
        <v>0.67198622226715088</v>
      </c>
      <c r="O5" s="61" t="s">
        <v>580</v>
      </c>
      <c r="P5" s="92">
        <f>VLOOKUP($C$2,OECD!$A$2:$CD$36,14,FALSE)</f>
        <v>0.6664741039276123</v>
      </c>
      <c r="Q5" s="166">
        <f>VLOOKUP($C$2,'OECD 2018'!$A$1:$BT$36,4,FALSE)</f>
        <v>0.66139256954193115</v>
      </c>
      <c r="R5" s="168" t="s">
        <v>251</v>
      </c>
      <c r="S5" s="178">
        <f>VLOOKUP($C$2,OECD_sub!$A$39:$AA$73,5,FALSE)</f>
        <v>2</v>
      </c>
      <c r="T5" s="179">
        <f>VLOOKUP($C$2,'OECD_sub 2018'!$A$38:$AA$72,5,FALSE)</f>
        <v>5</v>
      </c>
      <c r="U5" s="167">
        <f>VLOOKUP($C$2,OECD_sub!$A$1:$AA$36,5,FALSE)</f>
        <v>0.61587893962860107</v>
      </c>
      <c r="V5" s="184">
        <f>VLOOKUP($C$2,'OECD_sub 2018'!$A$1:$AA$36,5,FALSE)</f>
        <v>0.54725396633148193</v>
      </c>
      <c r="W5" s="78"/>
    </row>
    <row r="6" spans="2:23" ht="10.8" x14ac:dyDescent="0.25">
      <c r="B6" s="157" t="s">
        <v>228</v>
      </c>
      <c r="C6" s="85">
        <f>VLOOKUP(B6,OECD!$A$2:$D$36,3,FALSE)</f>
        <v>0.39749010422391501</v>
      </c>
      <c r="D6" s="73">
        <f>VLOOKUP(B6,OECD!$A$2:$D$36,4,FALSE)</f>
        <v>12</v>
      </c>
      <c r="E6" s="163">
        <f>VLOOKUP(B6,'OECD 2018'!$A$2:$BT$36,72,FALSE)</f>
        <v>12</v>
      </c>
      <c r="F6" s="86"/>
      <c r="G6" s="75">
        <v>2016</v>
      </c>
      <c r="H6" s="52">
        <f>VLOOKUP($C$2,OECD!$A$2:$CD$36,78,FALSE)</f>
        <v>6</v>
      </c>
      <c r="I6" s="53">
        <f>VLOOKUP($C$2,OECD!$A$2:$CD$36,77,FALSE)</f>
        <v>0.54088685308268725</v>
      </c>
      <c r="L6" s="239"/>
      <c r="M6" s="54"/>
      <c r="N6" s="62"/>
      <c r="O6" s="60" t="s">
        <v>581</v>
      </c>
      <c r="P6" s="92">
        <f>VLOOKUP($C$2,OECD!$A$2:$CD$36,13,FALSE)</f>
        <v>0.61708348989486694</v>
      </c>
      <c r="Q6" s="166">
        <f>VLOOKUP($C$2,'OECD 2018'!$A$1:$BT$36,3,FALSE)</f>
        <v>0.53682029247283936</v>
      </c>
      <c r="R6" s="169"/>
      <c r="S6" s="180"/>
      <c r="T6" s="181"/>
      <c r="U6" s="185"/>
      <c r="V6" s="186"/>
      <c r="W6" s="78"/>
    </row>
    <row r="7" spans="2:23" ht="10.8" x14ac:dyDescent="0.25">
      <c r="B7" s="158" t="s">
        <v>274</v>
      </c>
      <c r="C7" s="85">
        <f>VLOOKUP(B7,OECD!$A$2:$D$36,3,FALSE)</f>
        <v>0.41240042354829909</v>
      </c>
      <c r="D7" s="73">
        <f>VLOOKUP(B7,OECD!$A$2:$D$36,4,FALSE)</f>
        <v>9</v>
      </c>
      <c r="E7" s="163">
        <f>VLOOKUP(B7,'OECD 2018'!$A$2:$BT$36,72,FALSE)</f>
        <v>9</v>
      </c>
      <c r="F7" s="86"/>
      <c r="G7" s="75">
        <v>2015</v>
      </c>
      <c r="H7" s="52">
        <f>VLOOKUP($C$2,OECD!$A$2:$CD$36,80,FALSE)</f>
        <v>4</v>
      </c>
      <c r="I7" s="53">
        <f>VLOOKUP($C$2,OECD!$A$2:$CD$36,79,FALSE)</f>
        <v>0.60167394599715063</v>
      </c>
      <c r="L7" s="237" t="s">
        <v>253</v>
      </c>
      <c r="M7" s="76"/>
      <c r="N7" s="77"/>
      <c r="O7" s="60" t="s">
        <v>578</v>
      </c>
      <c r="P7" s="92">
        <f>VLOOKUP($C$2,OECD!$A$2:$CD$36,20,FALSE)</f>
        <v>0.58893924951553345</v>
      </c>
      <c r="Q7" s="166">
        <f>VLOOKUP($C$2,'OECD 2018'!$A$1:$BT$36,10,FALSE)</f>
        <v>0.62688231468200684</v>
      </c>
      <c r="R7" s="59" t="s">
        <v>254</v>
      </c>
      <c r="S7" s="176">
        <f>VLOOKUP($C$2,OECD_sub!$A$39:$AA$73,6,FALSE)</f>
        <v>11</v>
      </c>
      <c r="T7" s="177">
        <f>VLOOKUP($C$2,'OECD_sub 2018'!$A$38:$AA$72,6,FALSE)</f>
        <v>11</v>
      </c>
      <c r="U7" s="182">
        <f>VLOOKUP($C$2,OECD_sub!$A$1:$AA$36,6,FALSE)</f>
        <v>0.37463837862014771</v>
      </c>
      <c r="V7" s="183">
        <f>VLOOKUP($C$2,'OECD_sub 2018'!$A$1:$AA$36,6,FALSE)</f>
        <v>0.39568173885345459</v>
      </c>
      <c r="W7" s="78"/>
    </row>
    <row r="8" spans="2:23" ht="10.8" x14ac:dyDescent="0.25">
      <c r="B8" s="157" t="s">
        <v>265</v>
      </c>
      <c r="C8" s="85">
        <f>VLOOKUP(B8,OECD!$A$2:$D$36,3,FALSE)</f>
        <v>0.39196300933638178</v>
      </c>
      <c r="D8" s="73">
        <f>VLOOKUP(B8,OECD!$A$2:$D$36,4,FALSE)</f>
        <v>13</v>
      </c>
      <c r="E8" s="163">
        <f>VLOOKUP(B8,'OECD 2018'!$A$2:$BT$36,72,FALSE)</f>
        <v>13</v>
      </c>
      <c r="F8" s="86"/>
      <c r="G8" s="75">
        <v>2014</v>
      </c>
      <c r="H8" s="52">
        <f>VLOOKUP($C$2,OECD!$A$2:$CD$36,82,FALSE)</f>
        <v>1</v>
      </c>
      <c r="I8" s="53">
        <f>VLOOKUP($C$2,OECD!$A$2:$CD$36,81,FALSE)</f>
        <v>0.64941167831465108</v>
      </c>
      <c r="L8" s="238"/>
      <c r="M8" s="54">
        <f>VLOOKUP($C$2,OECD!$A$2:$CD$36,56,FALSE)</f>
        <v>1</v>
      </c>
      <c r="N8" s="62">
        <f>VLOOKUP($C$2,OECD!$A$2:$CD$36,55,FALSE)</f>
        <v>0.50062805414199829</v>
      </c>
      <c r="O8" s="61" t="s">
        <v>579</v>
      </c>
      <c r="P8" s="92">
        <f>VLOOKUP($C$2,OECD!$A$2:$CD$36,19,FALSE)</f>
        <v>0.54293376207351685</v>
      </c>
      <c r="Q8" s="166">
        <f>VLOOKUP($C$2,'OECD 2018'!$A$1:$BT$36,9,FALSE)</f>
        <v>0.58591508865356445</v>
      </c>
      <c r="R8" s="168" t="s">
        <v>256</v>
      </c>
      <c r="S8" s="178">
        <f>VLOOKUP($C$2,OECD_sub!$A$39:$AA$73,7,FALSE)</f>
        <v>1</v>
      </c>
      <c r="T8" s="179">
        <f>VLOOKUP($C$2,'OECD_sub 2018'!$A$38:$AA$72,7,FALSE)</f>
        <v>1</v>
      </c>
      <c r="U8" s="167">
        <f>VLOOKUP($C$2,OECD_sub!$A$1:$AA$36,7,FALSE)</f>
        <v>0.5541653037071228</v>
      </c>
      <c r="V8" s="184">
        <f>VLOOKUP($C$2,'OECD_sub 2018'!$A$1:$AA$36,7,FALSE)</f>
        <v>0.57360208034515381</v>
      </c>
      <c r="W8" s="78"/>
    </row>
    <row r="9" spans="2:23" ht="10.8" x14ac:dyDescent="0.25">
      <c r="B9" s="157" t="s">
        <v>263</v>
      </c>
      <c r="C9" s="85">
        <f>VLOOKUP(B9,OECD!$A$2:$D$36,3,FALSE)</f>
        <v>0.37905392282598588</v>
      </c>
      <c r="D9" s="73">
        <f>VLOOKUP(B9,OECD!$A$2:$D$36,4,FALSE)</f>
        <v>18</v>
      </c>
      <c r="E9" s="163">
        <f>VLOOKUP(B9,'OECD 2018'!$A$2:$BT$36,72,FALSE)</f>
        <v>18</v>
      </c>
      <c r="F9" s="86"/>
      <c r="L9" s="238"/>
      <c r="M9" s="54" t="str">
        <f>"(" &amp; VLOOKUP($C$2,'OECD 2018'!$A$1:$BT$36,46,FALSE) &amp; ")"</f>
        <v>(1)</v>
      </c>
      <c r="N9" s="55">
        <f xml:space="preserve"> VLOOKUP($C$2,'OECD 2018'!$A$1:$BT$36,45,FALSE)</f>
        <v>0.52473962306976318</v>
      </c>
      <c r="O9" s="61" t="s">
        <v>580</v>
      </c>
      <c r="P9" s="92">
        <f>VLOOKUP($C$2,OECD!$A$2:$CD$36,18,FALSE)</f>
        <v>0.37199535965919495</v>
      </c>
      <c r="Q9" s="166">
        <f>VLOOKUP($C$2,'OECD 2018'!$A$1:$BT$36,8,FALSE)</f>
        <v>0.3872300386428833</v>
      </c>
      <c r="R9" s="168" t="s">
        <v>257</v>
      </c>
      <c r="S9" s="178">
        <f>VLOOKUP($C$2,OECD_sub!$A$39:$AA$73,8,FALSE)</f>
        <v>2</v>
      </c>
      <c r="T9" s="179">
        <f>VLOOKUP($C$2,'OECD_sub 2018'!$A$38:$AA$72,8,FALSE)</f>
        <v>1</v>
      </c>
      <c r="U9" s="167">
        <f>VLOOKUP($C$2,OECD_sub!$A$1:$AA$36,8,FALSE)</f>
        <v>0.55338549613952637</v>
      </c>
      <c r="V9" s="184">
        <f>VLOOKUP($C$2,'OECD_sub 2018'!$A$1:$AA$36,8,FALSE)</f>
        <v>0.59461855888366699</v>
      </c>
      <c r="W9" s="78"/>
    </row>
    <row r="10" spans="2:23" ht="10.8" x14ac:dyDescent="0.25">
      <c r="B10" s="157" t="s">
        <v>258</v>
      </c>
      <c r="C10" s="85">
        <f>VLOOKUP(B10,OECD!$A$2:$D$36,3,FALSE)</f>
        <v>0.2951485752589022</v>
      </c>
      <c r="D10" s="73">
        <f>VLOOKUP(B10,OECD!$A$2:$D$36,4,FALSE)</f>
        <v>26</v>
      </c>
      <c r="E10" s="163">
        <f>VLOOKUP(B10,'OECD 2018'!$A$2:$BT$36,72,FALSE)</f>
        <v>25</v>
      </c>
      <c r="F10" s="86"/>
      <c r="L10" s="239"/>
      <c r="M10" s="56"/>
      <c r="N10" s="57"/>
      <c r="O10" s="60" t="s">
        <v>581</v>
      </c>
      <c r="P10" s="92">
        <f>VLOOKUP($C$2,OECD!$A$2:$CD$36,17,FALSE)</f>
        <v>0.49864381551742554</v>
      </c>
      <c r="Q10" s="166">
        <f>VLOOKUP($C$2,'OECD 2018'!$A$1:$BT$36,7,FALSE)</f>
        <v>0.49893093109130859</v>
      </c>
      <c r="R10" s="170"/>
      <c r="S10" s="187"/>
      <c r="T10" s="190"/>
      <c r="U10" s="188"/>
      <c r="V10" s="186"/>
      <c r="W10" s="78"/>
    </row>
    <row r="11" spans="2:23" ht="10.8" x14ac:dyDescent="0.25">
      <c r="B11" s="157" t="s">
        <v>282</v>
      </c>
      <c r="C11" s="85">
        <f>VLOOKUP(B11,OECD!$A$2:$D$36,3,FALSE)</f>
        <v>0.38268989756341898</v>
      </c>
      <c r="D11" s="73">
        <f>VLOOKUP(B11,OECD!$A$2:$D$36,4,FALSE)</f>
        <v>16</v>
      </c>
      <c r="E11" s="163">
        <f>VLOOKUP(B11,'OECD 2018'!$A$2:$BT$36,72,FALSE)</f>
        <v>15</v>
      </c>
      <c r="F11" s="86"/>
      <c r="L11" s="237" t="s">
        <v>259</v>
      </c>
      <c r="M11" s="80"/>
      <c r="N11" s="81"/>
      <c r="O11" s="60" t="s">
        <v>578</v>
      </c>
      <c r="P11" s="92">
        <f>VLOOKUP($C$2,OECD!$A$2:$CD$36,24,FALSE)</f>
        <v>0.49309453368186951</v>
      </c>
      <c r="Q11" s="166">
        <f>VLOOKUP($C$2,'OECD 2018'!$A$1:$BT$36,14,FALSE)</f>
        <v>0.32381990551948547</v>
      </c>
      <c r="R11" s="59" t="s">
        <v>262</v>
      </c>
      <c r="S11" s="176">
        <f>VLOOKUP($C$2,OECD_sub!$A$39:$AA$73,9,FALSE)</f>
        <v>1</v>
      </c>
      <c r="T11" s="177">
        <f>VLOOKUP($C$2,'OECD_sub 2018'!$A$38:$AA$72,9,FALSE)</f>
        <v>1</v>
      </c>
      <c r="U11" s="182">
        <f>VLOOKUP($C$2,OECD_sub!$A$1:$AA$36,9,FALSE)</f>
        <v>0.64330780506134033</v>
      </c>
      <c r="V11" s="183">
        <f>VLOOKUP($C$2,'OECD_sub 2018'!$A$1:$AA$36,9,FALSE)</f>
        <v>0.66640132665634155</v>
      </c>
      <c r="W11" s="78"/>
    </row>
    <row r="12" spans="2:23" ht="10.8" x14ac:dyDescent="0.25">
      <c r="B12" s="157" t="s">
        <v>273</v>
      </c>
      <c r="C12" s="85">
        <f>VLOOKUP(B12,OECD!$A$2:$D$36,3,FALSE)</f>
        <v>0.40150264226140481</v>
      </c>
      <c r="D12" s="73">
        <f>VLOOKUP(B12,OECD!$A$2:$D$36,4,FALSE)</f>
        <v>11</v>
      </c>
      <c r="E12" s="163">
        <f>VLOOKUP(B12,'OECD 2018'!$A$2:$BT$36,72,FALSE)</f>
        <v>10</v>
      </c>
      <c r="F12" s="86"/>
      <c r="L12" s="238"/>
      <c r="M12" s="54">
        <f>VLOOKUP($C$2,OECD!$A$2:$CD$36,70,FALSE)</f>
        <v>1</v>
      </c>
      <c r="N12" s="62">
        <f>VLOOKUP($C$2,OECD!$A$2:$CD$36,69,FALSE)</f>
        <v>0.64266204833984375</v>
      </c>
      <c r="O12" s="61" t="s">
        <v>579</v>
      </c>
      <c r="P12" s="92">
        <f>VLOOKUP($C$2,OECD!$A$2:$CD$36,23,FALSE)</f>
        <v>0.74022191762924194</v>
      </c>
      <c r="Q12" s="166">
        <f>VLOOKUP($C$2,'OECD 2018'!$A$1:$BT$36,13,FALSE)</f>
        <v>0.79693913459777832</v>
      </c>
      <c r="R12" s="168" t="s">
        <v>260</v>
      </c>
      <c r="S12" s="178">
        <f>VLOOKUP($C$2,OECD_sub!$A$39:$AA$73,10,FALSE)</f>
        <v>1</v>
      </c>
      <c r="T12" s="179">
        <f>VLOOKUP($C$2,'OECD_sub 2018'!$A$38:$AA$72,10,FALSE)</f>
        <v>1</v>
      </c>
      <c r="U12" s="167">
        <f>VLOOKUP($C$2,OECD_sub!$A$1:$AA$36,10,FALSE)</f>
        <v>0.64507144689559937</v>
      </c>
      <c r="V12" s="184">
        <f>VLOOKUP($C$2,'OECD_sub 2018'!$A$1:$AA$36,10,FALSE)</f>
        <v>0.63262540102005005</v>
      </c>
      <c r="W12" s="78"/>
    </row>
    <row r="13" spans="2:23" ht="10.8" x14ac:dyDescent="0.25">
      <c r="B13" s="158" t="s">
        <v>243</v>
      </c>
      <c r="C13" s="85">
        <f>VLOOKUP(B13,OECD!$A$2:$D$36,3,FALSE)</f>
        <v>0.26847249269485474</v>
      </c>
      <c r="D13" s="73">
        <f>VLOOKUP(B13,OECD!$A$2:$D$36,4,FALSE)</f>
        <v>33</v>
      </c>
      <c r="E13" s="163">
        <f>VLOOKUP(B13,'OECD 2018'!$A$2:$BT$36,72,FALSE)</f>
        <v>33</v>
      </c>
      <c r="F13" s="86"/>
      <c r="L13" s="238"/>
      <c r="M13" s="54" t="str">
        <f>"(" &amp; VLOOKUP($C$2,'OECD 2018'!$A$1:$BT$36,60,FALSE) &amp; ")"</f>
        <v>(1)</v>
      </c>
      <c r="N13" s="55">
        <f xml:space="preserve"> VLOOKUP($C$2,'OECD 2018'!$A$1:$BT$36,59,FALSE)</f>
        <v>0.62584316730499268</v>
      </c>
      <c r="O13" s="61" t="s">
        <v>580</v>
      </c>
      <c r="P13" s="92">
        <f>VLOOKUP($C$2,OECD!$A$2:$CD$36,22,FALSE)</f>
        <v>0.4626031219959259</v>
      </c>
      <c r="Q13" s="166">
        <f>VLOOKUP($C$2,'OECD 2018'!$A$1:$BT$36,12,FALSE)</f>
        <v>0.49127864837646484</v>
      </c>
      <c r="R13" s="168"/>
      <c r="S13" s="178"/>
      <c r="T13" s="191"/>
      <c r="U13" s="167"/>
      <c r="V13" s="184"/>
      <c r="W13" s="78"/>
    </row>
    <row r="14" spans="2:23" ht="10.8" x14ac:dyDescent="0.25">
      <c r="B14" s="158" t="s">
        <v>278</v>
      </c>
      <c r="C14" s="85">
        <f>VLOOKUP(B14,OECD!$A$2:$D$36,3,FALSE)</f>
        <v>0.43225992203649721</v>
      </c>
      <c r="D14" s="73">
        <f>VLOOKUP(B14,OECD!$A$2:$D$36,4,FALSE)</f>
        <v>7</v>
      </c>
      <c r="E14" s="163">
        <f>VLOOKUP(B14,'OECD 2018'!$A$2:$BT$36,72,FALSE)</f>
        <v>7</v>
      </c>
      <c r="F14" s="86"/>
      <c r="L14" s="239"/>
      <c r="M14" s="54"/>
      <c r="N14" s="55"/>
      <c r="O14" s="60" t="s">
        <v>581</v>
      </c>
      <c r="P14" s="92">
        <f>VLOOKUP($C$2,OECD!$A$2:$CD$36,21,FALSE)</f>
        <v>0.8747285008430481</v>
      </c>
      <c r="Q14" s="166">
        <f>VLOOKUP($C$2,'OECD 2018'!$A$1:$BT$36,11,FALSE)</f>
        <v>0.8913348913192749</v>
      </c>
      <c r="R14" s="170"/>
      <c r="S14" s="178"/>
      <c r="T14" s="191"/>
      <c r="U14" s="167"/>
      <c r="V14" s="184"/>
      <c r="W14" s="78"/>
    </row>
    <row r="15" spans="2:23" ht="10.8" x14ac:dyDescent="0.25">
      <c r="B15" s="158" t="s">
        <v>277</v>
      </c>
      <c r="C15" s="85">
        <f>VLOOKUP(B15,OECD!$A$2:$D$36,3,FALSE)</f>
        <v>0.53236007690429688</v>
      </c>
      <c r="D15" s="73">
        <f>VLOOKUP(B15,OECD!$A$2:$D$36,4,FALSE)</f>
        <v>1</v>
      </c>
      <c r="E15" s="163">
        <f>VLOOKUP(B15,'OECD 2018'!$A$2:$BT$36,72,FALSE)</f>
        <v>1</v>
      </c>
      <c r="F15" s="86"/>
      <c r="L15" s="237" t="s">
        <v>236</v>
      </c>
      <c r="M15" s="76"/>
      <c r="N15" s="77"/>
      <c r="O15" s="60" t="s">
        <v>578</v>
      </c>
      <c r="P15" s="92">
        <f>VLOOKUP($C$2,OECD!$A$2:$CD$36,28,FALSE)</f>
        <v>0.69380038976669312</v>
      </c>
      <c r="Q15" s="166">
        <f>VLOOKUP($C$2,'OECD 2018'!$A$1:$BT$36,18,FALSE)</f>
        <v>0.66317653656005859</v>
      </c>
      <c r="R15" s="59" t="s">
        <v>239</v>
      </c>
      <c r="S15" s="176">
        <f>VLOOKUP($C$2,OECD_sub!$A$39:$AA$73,11,FALSE)</f>
        <v>6</v>
      </c>
      <c r="T15" s="177">
        <f>VLOOKUP($C$2,'OECD_sub 2018'!$A$38:$AA$72,11,FALSE)</f>
        <v>6</v>
      </c>
      <c r="U15" s="182">
        <f>VLOOKUP($C$2,OECD_sub!$A$1:$AA$36,11,FALSE)</f>
        <v>0.62968283891677856</v>
      </c>
      <c r="V15" s="183">
        <f>VLOOKUP($C$2,'OECD_sub 2018'!$A$1:$AA$36,11,FALSE)</f>
        <v>0.63614535331726074</v>
      </c>
      <c r="W15" s="78"/>
    </row>
    <row r="16" spans="2:23" ht="10.8" x14ac:dyDescent="0.25">
      <c r="B16" s="158" t="s">
        <v>276</v>
      </c>
      <c r="C16" s="85">
        <f>VLOOKUP(B16,OECD!$A$2:$D$36,3,FALSE)</f>
        <v>0.46879949392647907</v>
      </c>
      <c r="D16" s="73">
        <f>VLOOKUP(B16,OECD!$A$2:$D$36,4,FALSE)</f>
        <v>3</v>
      </c>
      <c r="E16" s="163">
        <f>VLOOKUP(B16,'OECD 2018'!$A$2:$BT$36,72,FALSE)</f>
        <v>3</v>
      </c>
      <c r="F16" s="86"/>
      <c r="L16" s="238"/>
      <c r="M16" s="54">
        <f>VLOOKUP($C$2,OECD!$A$2:$CD$36,58,FALSE)</f>
        <v>7</v>
      </c>
      <c r="N16" s="62">
        <f>VLOOKUP($C$2,OECD!$A$2:$CD$36,57,FALSE)</f>
        <v>0.63230860233306885</v>
      </c>
      <c r="O16" s="61" t="s">
        <v>579</v>
      </c>
      <c r="P16" s="92">
        <f>VLOOKUP($C$2,OECD!$A$2:$CD$36,27,FALSE)</f>
        <v>0.67496657371520996</v>
      </c>
      <c r="Q16" s="166">
        <f>VLOOKUP($C$2,'OECD 2018'!$A$1:$BT$36,17,FALSE)</f>
        <v>0.6633266806602478</v>
      </c>
      <c r="R16" s="171" t="s">
        <v>237</v>
      </c>
      <c r="S16" s="178">
        <f>VLOOKUP($C$2,OECD_sub!$A$39:$AA$73,12,FALSE)</f>
        <v>3</v>
      </c>
      <c r="T16" s="179">
        <f>VLOOKUP($C$2,'OECD_sub 2018'!$A$38:$AA$72,12,FALSE)</f>
        <v>3</v>
      </c>
      <c r="U16" s="167">
        <f>VLOOKUP($C$2,OECD_sub!$A$1:$AA$36,12,FALSE)</f>
        <v>0.66228461265563965</v>
      </c>
      <c r="V16" s="184">
        <f>VLOOKUP($C$2,'OECD_sub 2018'!$A$1:$AA$36,12,FALSE)</f>
        <v>0.62643641233444214</v>
      </c>
      <c r="W16" s="78"/>
    </row>
    <row r="17" spans="2:23" ht="10.8" x14ac:dyDescent="0.25">
      <c r="B17" s="157" t="s">
        <v>234</v>
      </c>
      <c r="C17" s="85">
        <f>VLOOKUP(B17,OECD!$A$2:$D$36,3,FALSE)</f>
        <v>0.46784873392062859</v>
      </c>
      <c r="D17" s="73">
        <f>VLOOKUP(B17,OECD!$A$2:$D$36,4,FALSE)</f>
        <v>4</v>
      </c>
      <c r="E17" s="163">
        <f>VLOOKUP(B17,'OECD 2018'!$A$2:$BT$36,72,FALSE)</f>
        <v>4</v>
      </c>
      <c r="F17" s="86"/>
      <c r="L17" s="238"/>
      <c r="M17" s="54" t="str">
        <f>"(" &amp; VLOOKUP($C$2,'OECD 2018'!$A$1:$BT$36,48,FALSE) &amp; ")"</f>
        <v>(7)</v>
      </c>
      <c r="N17" s="55">
        <f>VLOOKUP($C$2,'OECD 2018'!$A$1:$BT$36,47,FALSE)</f>
        <v>0.62451434135437012</v>
      </c>
      <c r="O17" s="61" t="s">
        <v>580</v>
      </c>
      <c r="P17" s="92">
        <f>VLOOKUP($C$2,OECD!$A$2:$CD$36,26,FALSE)</f>
        <v>0.55632901191711426</v>
      </c>
      <c r="Q17" s="166">
        <f>VLOOKUP($C$2,'OECD 2018'!$A$1:$BT$36,16,FALSE)</f>
        <v>0.55430382490158081</v>
      </c>
      <c r="R17" s="171"/>
      <c r="S17" s="178"/>
      <c r="T17" s="191"/>
      <c r="U17" s="167"/>
      <c r="V17" s="184"/>
      <c r="W17" s="78"/>
    </row>
    <row r="18" spans="2:23" ht="10.8" x14ac:dyDescent="0.25">
      <c r="B18" s="157" t="s">
        <v>281</v>
      </c>
      <c r="C18" s="85">
        <f>VLOOKUP(B18,OECD!$A$2:$D$36,3,FALSE)</f>
        <v>0.47289907670161363</v>
      </c>
      <c r="D18" s="73">
        <f>VLOOKUP(B18,OECD!$A$2:$D$36,4,FALSE)</f>
        <v>2</v>
      </c>
      <c r="E18" s="163">
        <f>VLOOKUP(B18,'OECD 2018'!$A$2:$BT$36,72,FALSE)</f>
        <v>2</v>
      </c>
      <c r="F18" s="86"/>
      <c r="G18" s="82"/>
      <c r="H18" s="63" t="s">
        <v>203</v>
      </c>
      <c r="I18" s="63" t="s">
        <v>204</v>
      </c>
      <c r="L18" s="239"/>
      <c r="M18" s="56"/>
      <c r="N18" s="58"/>
      <c r="O18" s="60" t="s">
        <v>581</v>
      </c>
      <c r="P18" s="92">
        <f>VLOOKUP($C$2,OECD!$A$2:$CD$36,25,FALSE)</f>
        <v>0.60413837432861328</v>
      </c>
      <c r="Q18" s="166">
        <f>VLOOKUP($C$2,'OECD 2018'!$A$1:$BT$36,15,FALSE)</f>
        <v>0.61725026369094849</v>
      </c>
      <c r="R18" s="172"/>
      <c r="S18" s="187"/>
      <c r="T18" s="190"/>
      <c r="U18" s="188"/>
      <c r="V18" s="186"/>
      <c r="W18" s="78"/>
    </row>
    <row r="19" spans="2:23" ht="10.8" x14ac:dyDescent="0.25">
      <c r="B19" s="158" t="s">
        <v>279</v>
      </c>
      <c r="C19" s="85">
        <f>VLOOKUP(B19,OECD!$A$2:$D$36,3,FALSE)</f>
        <v>0.3807919350133156</v>
      </c>
      <c r="D19" s="73">
        <f>VLOOKUP(B19,OECD!$A$2:$D$36,4,FALSE)</f>
        <v>17</v>
      </c>
      <c r="E19" s="163">
        <f>VLOOKUP(B19,'OECD 2018'!$A$2:$BT$36,72,FALSE)</f>
        <v>16</v>
      </c>
      <c r="F19" s="86"/>
      <c r="G19" s="243" t="s">
        <v>264</v>
      </c>
      <c r="H19" s="52">
        <f>VLOOKUP($C$2,OECD!$A$2:$CD$36,6,FALSE)</f>
        <v>1</v>
      </c>
      <c r="I19" s="53">
        <f>VLOOKUP($C$2,OECD!$A$2:$CD$36,5,FALSE)</f>
        <v>0.47380158305168152</v>
      </c>
      <c r="J19" s="73" t="s">
        <v>550</v>
      </c>
      <c r="L19" s="237" t="s">
        <v>219</v>
      </c>
      <c r="M19" s="80"/>
      <c r="N19" s="81"/>
      <c r="O19" s="60" t="s">
        <v>578</v>
      </c>
      <c r="P19" s="92">
        <f>VLOOKUP($C$2,OECD!$A$2:$CD$36,32,FALSE)</f>
        <v>0.3227246105670929</v>
      </c>
      <c r="Q19" s="166">
        <f>VLOOKUP($C$2,'OECD 2018'!$A$1:$BT$36,22,FALSE)</f>
        <v>0.31790357828140259</v>
      </c>
      <c r="R19" s="59" t="s">
        <v>222</v>
      </c>
      <c r="S19" s="178">
        <f>VLOOKUP($C$2,OECD_sub!$A$39:$AA$73,13,FALSE)</f>
        <v>1</v>
      </c>
      <c r="T19" s="179">
        <f>VLOOKUP($C$2,'OECD_sub 2018'!$A$38:$AA$72,13,FALSE)</f>
        <v>2</v>
      </c>
      <c r="U19" s="167">
        <f>VLOOKUP($C$2,OECD_sub!$A$1:$AA$36,13,FALSE)</f>
        <v>0.50862723588943481</v>
      </c>
      <c r="V19" s="184">
        <f>VLOOKUP($C$2,'OECD_sub 2018'!$A$1:$AA$36,13,FALSE)</f>
        <v>0.60846436023712158</v>
      </c>
      <c r="W19" s="78"/>
    </row>
    <row r="20" spans="2:23" ht="10.8" x14ac:dyDescent="0.25">
      <c r="B20" s="158" t="s">
        <v>221</v>
      </c>
      <c r="C20" s="85">
        <f>VLOOKUP(B20,OECD!$A$2:$D$36,3,FALSE)</f>
        <v>0.4219156702313604</v>
      </c>
      <c r="D20" s="73">
        <f>VLOOKUP(B20,OECD!$A$2:$D$36,4,FALSE)</f>
        <v>8</v>
      </c>
      <c r="E20" s="163">
        <f>VLOOKUP(B20,'OECD 2018'!$A$2:$BT$36,72,FALSE)</f>
        <v>8</v>
      </c>
      <c r="F20" s="86"/>
      <c r="G20" s="243"/>
      <c r="H20" s="64" t="str">
        <f>"(" &amp; VLOOKUP($C$2,'OECD 2018'!$A$1:$BT$36,64,FALSE) &amp; ")"</f>
        <v>(1)</v>
      </c>
      <c r="I20" s="65">
        <f>VLOOKUP($C$2,'OECD 2018'!$A$1:$BT$36,63,FALSE)</f>
        <v>0.48416182398796082</v>
      </c>
      <c r="J20" s="73">
        <v>0.359421569108963</v>
      </c>
      <c r="L20" s="238"/>
      <c r="M20" s="54">
        <f>VLOOKUP($C$2,OECD!$A$2:$CD$36,60,FALSE)</f>
        <v>1</v>
      </c>
      <c r="N20" s="62">
        <f>VLOOKUP($C$2,OECD!$A$2:$CD$36,59,FALSE)</f>
        <v>0.49390086531639099</v>
      </c>
      <c r="O20" s="61" t="s">
        <v>579</v>
      </c>
      <c r="P20" s="92">
        <f>VLOOKUP($C$2,OECD!$A$2:$CD$36,31,FALSE)</f>
        <v>0.50970762968063354</v>
      </c>
      <c r="Q20" s="166">
        <f>VLOOKUP($C$2,'OECD 2018'!$A$1:$BT$36,21,FALSE)</f>
        <v>0.51234155893325806</v>
      </c>
      <c r="R20" s="168" t="s">
        <v>220</v>
      </c>
      <c r="S20" s="178">
        <f>VLOOKUP($C$2,OECD_sub!$A$39:$AA$73,14,FALSE)</f>
        <v>6</v>
      </c>
      <c r="T20" s="179">
        <f>VLOOKUP($C$2,'OECD_sub 2018'!$A$38:$AA$72,14,FALSE)</f>
        <v>7</v>
      </c>
      <c r="U20" s="167">
        <f>VLOOKUP($C$2,OECD_sub!$A$1:$AA$36,14,FALSE)</f>
        <v>0.47755792737007141</v>
      </c>
      <c r="V20" s="184">
        <f>VLOOKUP($C$2,'OECD_sub 2018'!$A$1:$AA$36,14,FALSE)</f>
        <v>0.47332927584648132</v>
      </c>
      <c r="W20" s="78"/>
    </row>
    <row r="21" spans="2:23" ht="10.8" x14ac:dyDescent="0.25">
      <c r="B21" s="158" t="s">
        <v>245</v>
      </c>
      <c r="C21" s="85">
        <f>VLOOKUP(B21,OECD!$A$2:$D$36,3,FALSE)</f>
        <v>0.34761264380344825</v>
      </c>
      <c r="D21" s="73">
        <f>VLOOKUP(B21,OECD!$A$2:$D$36,4,FALSE)</f>
        <v>20</v>
      </c>
      <c r="E21" s="163">
        <f>VLOOKUP(B21,'OECD 2018'!$A$2:$BT$36,72,FALSE)</f>
        <v>21</v>
      </c>
      <c r="F21" s="86"/>
      <c r="G21" s="243" t="s">
        <v>266</v>
      </c>
      <c r="H21" s="52">
        <f>VLOOKUP($C$2,OECD!$A$2:$CD$36,8,FALSE)</f>
        <v>1</v>
      </c>
      <c r="I21" s="53">
        <f>VLOOKUP($C$2,OECD!$A$2:$CD$36,7,FALSE)</f>
        <v>0.60848575830459595</v>
      </c>
      <c r="L21" s="238"/>
      <c r="M21" s="54" t="str">
        <f>"(" &amp; VLOOKUP($C$2,'OECD 2018'!$A$1:$BT$36,50,FALSE) &amp; ")"</f>
        <v>(1)</v>
      </c>
      <c r="N21" s="55">
        <f>VLOOKUP($C$2,'OECD 2018'!$A$1:$BT$36,49,FALSE)</f>
        <v>0.57260286808013916</v>
      </c>
      <c r="O21" s="61" t="s">
        <v>580</v>
      </c>
      <c r="P21" s="92">
        <f>VLOOKUP($C$2,OECD!$A$2:$CD$36,30,FALSE)</f>
        <v>0.53350585699081421</v>
      </c>
      <c r="Q21" s="166">
        <f>VLOOKUP($C$2,'OECD 2018'!$A$1:$BT$36,20,FALSE)</f>
        <v>0.59695720672607422</v>
      </c>
      <c r="R21" s="168"/>
      <c r="S21" s="178"/>
      <c r="T21" s="191"/>
      <c r="U21" s="167"/>
      <c r="V21" s="184"/>
      <c r="W21" s="78"/>
    </row>
    <row r="22" spans="2:23" ht="10.8" x14ac:dyDescent="0.25">
      <c r="B22" s="158" t="s">
        <v>280</v>
      </c>
      <c r="C22" s="85">
        <f>VLOOKUP(B22,OECD!$A$2:$D$36,3,FALSE)</f>
        <v>0.36183997574547</v>
      </c>
      <c r="D22" s="73">
        <f>VLOOKUP(B22,OECD!$A$2:$D$36,4,FALSE)</f>
        <v>19</v>
      </c>
      <c r="E22" s="163">
        <f>VLOOKUP(B22,'OECD 2018'!$A$2:$BT$36,72,FALSE)</f>
        <v>19</v>
      </c>
      <c r="F22" s="86"/>
      <c r="G22" s="243"/>
      <c r="H22" s="64" t="str">
        <f>"(" &amp; VLOOKUP($C$2,'OECD 2018'!$A$1:$BT$36,66,FALSE) &amp; ")"</f>
        <v>(1)</v>
      </c>
      <c r="I22" s="65">
        <f>VLOOKUP($C$2,'OECD 2018'!$A$1:$BT$36,65,FALSE)</f>
        <v>0.68532466888427734</v>
      </c>
      <c r="J22" s="73">
        <v>0.55380032828875947</v>
      </c>
      <c r="L22" s="239"/>
      <c r="M22" s="54"/>
      <c r="N22" s="55"/>
      <c r="O22" s="60" t="s">
        <v>581</v>
      </c>
      <c r="P22" s="92">
        <f>VLOOKUP($C$2,OECD!$A$2:$CD$36,29,FALSE)</f>
        <v>0.6096653938293457</v>
      </c>
      <c r="Q22" s="166">
        <f>VLOOKUP($C$2,'OECD 2018'!$A$1:$BT$36,19,FALSE)</f>
        <v>0.86320924758911133</v>
      </c>
      <c r="R22" s="170"/>
      <c r="S22" s="187"/>
      <c r="T22" s="190"/>
      <c r="U22" s="188"/>
      <c r="V22" s="186"/>
      <c r="W22" s="78"/>
    </row>
    <row r="23" spans="2:23" ht="10.8" x14ac:dyDescent="0.25">
      <c r="B23" s="157" t="s">
        <v>252</v>
      </c>
      <c r="C23" s="85">
        <f>VLOOKUP(B23,OECD!$A$2:$D$36,3,FALSE)</f>
        <v>0.44609290825245523</v>
      </c>
      <c r="D23" s="73">
        <f>VLOOKUP(B23,OECD!$A$2:$D$36,4,FALSE)</f>
        <v>5</v>
      </c>
      <c r="E23" s="163">
        <f>VLOOKUP(B23,'OECD 2018'!$A$2:$BT$36,72,FALSE)</f>
        <v>6</v>
      </c>
      <c r="F23" s="86"/>
      <c r="G23" s="243" t="s">
        <v>268</v>
      </c>
      <c r="H23" s="52">
        <f>VLOOKUP($C$2,OECD!$A$2:$CD$36,10,FALSE)</f>
        <v>1</v>
      </c>
      <c r="I23" s="53">
        <f>VLOOKUP($C$2,OECD!$A$2:$CD$36,9,FALSE)</f>
        <v>0.50164163112640381</v>
      </c>
      <c r="L23" s="240" t="s">
        <v>224</v>
      </c>
      <c r="M23" s="76"/>
      <c r="N23" s="77"/>
      <c r="O23" s="60" t="s">
        <v>578</v>
      </c>
      <c r="P23" s="92">
        <f>VLOOKUP($C$2,OECD!$A$2:$CD$36,36,FALSE)</f>
        <v>0.46095761656761169</v>
      </c>
      <c r="Q23" s="166">
        <f>VLOOKUP($C$2,'OECD 2018'!$A$1:$BT$36,26,FALSE)</f>
        <v>0.33787602186203003</v>
      </c>
      <c r="R23" s="59" t="s">
        <v>225</v>
      </c>
      <c r="S23" s="176">
        <f>VLOOKUP($C$2,OECD_sub!$A$39:$AA$73,15,FALSE)</f>
        <v>2</v>
      </c>
      <c r="T23" s="177">
        <f>VLOOKUP($C$2,'OECD_sub 2018'!$A$38:$AA$72,15,FALSE)</f>
        <v>5</v>
      </c>
      <c r="U23" s="182">
        <f>VLOOKUP($C$2,OECD_sub!$A$1:$AA$36,15,FALSE)</f>
        <v>0.4720207154750824</v>
      </c>
      <c r="V23" s="183">
        <f>VLOOKUP($C$2,'OECD_sub 2018'!$A$1:$AA$36,15,FALSE)</f>
        <v>0.4443928599357605</v>
      </c>
      <c r="W23" s="78"/>
    </row>
    <row r="24" spans="2:23" ht="10.8" x14ac:dyDescent="0.25">
      <c r="B24" s="157" t="s">
        <v>272</v>
      </c>
      <c r="C24" s="85">
        <f>VLOOKUP(B24,OECD!$A$2:$D$36,3,FALSE)</f>
        <v>0.40787630691971455</v>
      </c>
      <c r="D24" s="73">
        <f>VLOOKUP(B24,OECD!$A$2:$D$36,4,FALSE)</f>
        <v>10</v>
      </c>
      <c r="E24" s="163">
        <f>VLOOKUP(B24,'OECD 2018'!$A$2:$BT$36,72,FALSE)</f>
        <v>11</v>
      </c>
      <c r="F24" s="86"/>
      <c r="G24" s="243"/>
      <c r="H24" s="64" t="str">
        <f>"(" &amp; VLOOKUP($C$2,'OECD 2018'!$A$1:$BT$36,68,FALSE) &amp; ")"</f>
        <v>(1)</v>
      </c>
      <c r="I24" s="65">
        <f>VLOOKUP($C$2,'OECD 2018'!$A$1:$BT$36,67,FALSE)</f>
        <v>0.48902758955955505</v>
      </c>
      <c r="J24" s="73">
        <v>0.46688212326594764</v>
      </c>
      <c r="L24" s="241"/>
      <c r="M24" s="54">
        <f>VLOOKUP($C$2,OECD!$A$2:$CD$36,62,FALSE)</f>
        <v>1</v>
      </c>
      <c r="N24" s="62">
        <f>VLOOKUP($C$2,OECD!$A$2:$CD$36,61,FALSE)</f>
        <v>0.51808470487594604</v>
      </c>
      <c r="O24" s="61" t="s">
        <v>579</v>
      </c>
      <c r="P24" s="92">
        <f>VLOOKUP($C$2,OECD!$A$2:$CD$36,35,FALSE)</f>
        <v>0.58137238025665283</v>
      </c>
      <c r="Q24" s="166">
        <f>VLOOKUP($C$2,'OECD 2018'!$A$1:$BT$36,25,FALSE)</f>
        <v>0.59766119718551636</v>
      </c>
      <c r="R24" s="168" t="s">
        <v>227</v>
      </c>
      <c r="S24" s="178">
        <f>VLOOKUP($C$2,OECD_sub!$A$39:$AA$73,16,FALSE)</f>
        <v>4</v>
      </c>
      <c r="T24" s="179">
        <f>VLOOKUP($C$2,'OECD_sub 2018'!$A$38:$AA$72,16,FALSE)</f>
        <v>4</v>
      </c>
      <c r="U24" s="167">
        <f>VLOOKUP($C$2,OECD_sub!$A$1:$AA$36,16,FALSE)</f>
        <v>0.53301316499710083</v>
      </c>
      <c r="V24" s="184">
        <f>VLOOKUP($C$2,'OECD_sub 2018'!$A$1:$AA$36,16,FALSE)</f>
        <v>0.56524217128753662</v>
      </c>
      <c r="W24" s="78"/>
    </row>
    <row r="25" spans="2:23" ht="10.8" x14ac:dyDescent="0.25">
      <c r="B25" s="157" t="s">
        <v>230</v>
      </c>
      <c r="C25" s="85">
        <f>VLOOKUP(B25,OECD!$A$2:$D$36,3,FALSE)</f>
        <v>0.27751132370644666</v>
      </c>
      <c r="D25" s="73">
        <f>VLOOKUP(B25,OECD!$A$2:$D$36,4,FALSE)</f>
        <v>31</v>
      </c>
      <c r="E25" s="163">
        <f>VLOOKUP(B25,'OECD 2018'!$A$2:$BT$36,72,FALSE)</f>
        <v>30</v>
      </c>
      <c r="F25" s="86"/>
      <c r="G25" s="243" t="s">
        <v>270</v>
      </c>
      <c r="H25" s="52">
        <f>VLOOKUP($C$2,OECD!$A$2:$CD$36,12,FALSE)</f>
        <v>1</v>
      </c>
      <c r="I25" s="53">
        <f>VLOOKUP($C$2,OECD!$A$2:$CD$36,11,FALSE)</f>
        <v>0.54551148414611816</v>
      </c>
      <c r="L25" s="241"/>
      <c r="M25" s="54" t="str">
        <f>"(" &amp; VLOOKUP($C$2,'OECD 2018'!$A$1:$BT$36,52,FALSE) &amp; ")"</f>
        <v>(1)</v>
      </c>
      <c r="N25" s="55">
        <f>VLOOKUP($C$2,'OECD 2018'!$A$1:$BT$36,51,FALSE)</f>
        <v>0.48159113526344299</v>
      </c>
      <c r="O25" s="61" t="s">
        <v>580</v>
      </c>
      <c r="P25" s="92">
        <f>VLOOKUP($C$2,OECD!$A$2:$CD$36,34,FALSE)</f>
        <v>0.62305700778961182</v>
      </c>
      <c r="Q25" s="166">
        <f>VLOOKUP($C$2,'OECD 2018'!$A$1:$BT$36,24,FALSE)</f>
        <v>0.70489919185638428</v>
      </c>
      <c r="R25" s="168" t="s">
        <v>229</v>
      </c>
      <c r="S25" s="178">
        <f>VLOOKUP($C$2,OECD_sub!$A$39:$AA$73,17,FALSE)</f>
        <v>2</v>
      </c>
      <c r="T25" s="179">
        <f>VLOOKUP($C$2,'OECD_sub 2018'!$A$38:$AA$72,17,FALSE)</f>
        <v>2</v>
      </c>
      <c r="U25" s="167">
        <f>VLOOKUP($C$2,OECD_sub!$A$1:$AA$36,17,FALSE)</f>
        <v>0.62498515844345093</v>
      </c>
      <c r="V25" s="184">
        <f>VLOOKUP($C$2,'OECD_sub 2018'!$A$1:$AA$36,17,FALSE)</f>
        <v>0.56777846813201904</v>
      </c>
      <c r="W25" s="78"/>
    </row>
    <row r="26" spans="2:23" ht="10.8" x14ac:dyDescent="0.25">
      <c r="B26" s="157" t="s">
        <v>283</v>
      </c>
      <c r="C26" s="85">
        <f>VLOOKUP(B26,OECD!$A$2:$D$36,3,FALSE)</f>
        <v>0.38848959902822916</v>
      </c>
      <c r="D26" s="73">
        <f>VLOOKUP(B26,OECD!$A$2:$D$36,4,FALSE)</f>
        <v>14</v>
      </c>
      <c r="E26" s="163">
        <f>VLOOKUP(B26,'OECD 2018'!$A$2:$BT$36,72,FALSE)</f>
        <v>17</v>
      </c>
      <c r="F26" s="86"/>
      <c r="G26" s="243"/>
      <c r="H26" s="64" t="str">
        <f>"(" &amp; VLOOKUP($C$2,'OECD 2018'!$A$1:$BT$36,70,FALSE) &amp; ")"</f>
        <v>(1)</v>
      </c>
      <c r="I26" s="65">
        <f>VLOOKUP($C$2,'OECD 2018'!$A$1:$BT$36,69,FALSE)</f>
        <v>0.57250159978866577</v>
      </c>
      <c r="J26" s="73">
        <v>0.48122367007391792</v>
      </c>
      <c r="L26" s="242"/>
      <c r="M26" s="56"/>
      <c r="N26" s="57"/>
      <c r="O26" s="60" t="s">
        <v>581</v>
      </c>
      <c r="P26" s="92">
        <f>VLOOKUP($C$2,OECD!$A$2:$CD$36,33,FALSE)</f>
        <v>0.40695187449455261</v>
      </c>
      <c r="Q26" s="166">
        <f>VLOOKUP($C$2,'OECD 2018'!$A$1:$BT$36,23,FALSE)</f>
        <v>0.28592810034751892</v>
      </c>
      <c r="R26" s="170"/>
      <c r="S26" s="187"/>
      <c r="T26" s="190"/>
      <c r="U26" s="188"/>
      <c r="V26" s="186"/>
      <c r="W26" s="78"/>
    </row>
    <row r="27" spans="2:23" ht="10.8" x14ac:dyDescent="0.25">
      <c r="B27" s="157" t="s">
        <v>271</v>
      </c>
      <c r="C27" s="85">
        <f>VLOOKUP(B27,OECD!$A$2:$D$36,3,FALSE)</f>
        <v>0.28144181976858568</v>
      </c>
      <c r="D27" s="73">
        <f>VLOOKUP(B27,OECD!$A$2:$D$36,4,FALSE)</f>
        <v>30</v>
      </c>
      <c r="E27" s="163">
        <f>VLOOKUP(B27,'OECD 2018'!$A$2:$BT$36,72,FALSE)</f>
        <v>29</v>
      </c>
      <c r="F27" s="86"/>
      <c r="L27" s="237" t="s">
        <v>666</v>
      </c>
      <c r="M27" s="80"/>
      <c r="N27" s="81"/>
      <c r="O27" s="60" t="s">
        <v>578</v>
      </c>
      <c r="P27" s="92">
        <f>VLOOKUP($C$2,OECD!$A$2:$CD$36,40,FALSE)</f>
        <v>0.16898377239704132</v>
      </c>
      <c r="Q27" s="166">
        <f>VLOOKUP($C$2,'OECD 2018'!$A$1:$BT$36,30,FALSE)</f>
        <v>0.26365995407104492</v>
      </c>
      <c r="R27" s="59" t="s">
        <v>212</v>
      </c>
      <c r="S27" s="176">
        <f>VLOOKUP($C$2,OECD_sub!$A$39:$AA$73,18,FALSE)</f>
        <v>6</v>
      </c>
      <c r="T27" s="177">
        <f>VLOOKUP($C$2,'OECD_sub 2018'!$A$38:$AA$72,18,FALSE)</f>
        <v>5</v>
      </c>
      <c r="U27" s="182">
        <f>VLOOKUP($C$2,OECD_sub!$A$1:$AA$36,18,FALSE)</f>
        <v>0.42605191469192505</v>
      </c>
      <c r="V27" s="183">
        <f>VLOOKUP($C$2,'OECD_sub 2018'!$A$1:$AA$36,18,FALSE)</f>
        <v>0.46245846152305603</v>
      </c>
      <c r="W27" s="78"/>
    </row>
    <row r="28" spans="2:23" ht="10.8" x14ac:dyDescent="0.25">
      <c r="B28" s="158" t="s">
        <v>250</v>
      </c>
      <c r="C28" s="85">
        <f>VLOOKUP(B28,OECD!$A$2:$D$36,3,FALSE)</f>
        <v>0.38540848827312746</v>
      </c>
      <c r="D28" s="73">
        <f>VLOOKUP(B28,OECD!$A$2:$D$36,4,FALSE)</f>
        <v>15</v>
      </c>
      <c r="E28" s="163">
        <f>VLOOKUP(B28,'OECD 2018'!$A$2:$BT$36,72,FALSE)</f>
        <v>14</v>
      </c>
      <c r="F28" s="86"/>
      <c r="L28" s="238"/>
      <c r="M28" s="54">
        <f>VLOOKUP($C$2,OECD!$A$2:$CD$36,66,FALSE)</f>
        <v>1</v>
      </c>
      <c r="N28" s="62">
        <f>VLOOKUP($C$2,OECD!$A$2:$CD$36,65,FALSE)</f>
        <v>0.33533185720443726</v>
      </c>
      <c r="O28" s="61" t="s">
        <v>579</v>
      </c>
      <c r="P28" s="92">
        <f>VLOOKUP($C$2,OECD!$A$2:$CD$36,39,FALSE)</f>
        <v>0.42605191469192505</v>
      </c>
      <c r="Q28" s="166">
        <f>VLOOKUP($C$2,'OECD 2018'!$A$1:$BT$36,29,FALSE)</f>
        <v>0.46245846152305603</v>
      </c>
      <c r="R28" s="168" t="s">
        <v>213</v>
      </c>
      <c r="S28" s="178">
        <f>VLOOKUP($C$2,OECD_sub!$A$39:$AA$73,19,FALSE)</f>
        <v>3</v>
      </c>
      <c r="T28" s="179">
        <f>VLOOKUP($C$2,'OECD_sub 2018'!$A$38:$AA$72,19,FALSE)</f>
        <v>2</v>
      </c>
      <c r="U28" s="167">
        <f>VLOOKUP($C$2,OECD_sub!$A$1:$AA$36,19,FALSE)</f>
        <v>0.39067918062210083</v>
      </c>
      <c r="V28" s="184">
        <f>VLOOKUP($C$2,'OECD_sub 2018'!$A$1:$AA$36,19,FALSE)</f>
        <v>0.38901165127754211</v>
      </c>
      <c r="W28" s="84"/>
    </row>
    <row r="29" spans="2:23" ht="10.8" x14ac:dyDescent="0.25">
      <c r="B29" s="158" t="s">
        <v>248</v>
      </c>
      <c r="C29" s="85">
        <f>VLOOKUP(B29,OECD!$A$2:$D$36,3,FALSE)</f>
        <v>0.32196567921038549</v>
      </c>
      <c r="D29" s="73">
        <f>VLOOKUP(B29,OECD!$A$2:$D$36,4,FALSE)</f>
        <v>23</v>
      </c>
      <c r="E29" s="163">
        <f>VLOOKUP(B29,'OECD 2018'!$A$2:$BT$36,72,FALSE)</f>
        <v>22</v>
      </c>
      <c r="F29" s="86"/>
      <c r="K29" s="85"/>
      <c r="L29" s="238"/>
      <c r="M29" s="54" t="str">
        <f>"(" &amp; VLOOKUP($C$2,'OECD 2018'!$A$1:$BT$36,56,FALSE) &amp; ")"</f>
        <v>(3)</v>
      </c>
      <c r="N29" s="55">
        <f>VLOOKUP($C$2,'OECD 2018'!$A$1:$BT$36,55,FALSE)</f>
        <v>0.33267301321029663</v>
      </c>
      <c r="O29" s="61" t="s">
        <v>580</v>
      </c>
      <c r="P29" s="92">
        <f>VLOOKUP($C$2,OECD!$A$2:$CD$36,38,FALSE)</f>
        <v>0.25041291117668152</v>
      </c>
      <c r="Q29" s="166">
        <f>VLOOKUP($C$2,'OECD 2018'!$A$1:$BT$36,28,FALSE)</f>
        <v>4.2112372815608978E-2</v>
      </c>
      <c r="R29" s="168" t="s">
        <v>215</v>
      </c>
      <c r="S29" s="178">
        <f>VLOOKUP($C$2,OECD_sub!$A$39:$AA$73,20,FALSE)</f>
        <v>18</v>
      </c>
      <c r="T29" s="179">
        <f>VLOOKUP($C$2,'OECD_sub 2018'!$A$38:$AA$72,20,FALSE)</f>
        <v>14</v>
      </c>
      <c r="U29" s="167">
        <f>VLOOKUP($C$2,OECD_sub!$A$1:$AA$36,20,FALSE)</f>
        <v>0.16898377239704132</v>
      </c>
      <c r="V29" s="184">
        <f>VLOOKUP($C$2,'OECD_sub 2018'!$A$1:$AA$36,20,FALSE)</f>
        <v>0.26365995407104492</v>
      </c>
      <c r="W29" s="84"/>
    </row>
    <row r="30" spans="2:23" ht="10.8" x14ac:dyDescent="0.25">
      <c r="B30" s="157" t="s">
        <v>269</v>
      </c>
      <c r="C30" s="85">
        <f>VLOOKUP(B30,OECD!$A$2:$D$36,3,FALSE)</f>
        <v>0.3243956433166349</v>
      </c>
      <c r="D30" s="73">
        <f>VLOOKUP(B30,OECD!$A$2:$D$36,4,FALSE)</f>
        <v>22</v>
      </c>
      <c r="E30" s="163">
        <f>VLOOKUP(B30,'OECD 2018'!$A$2:$BT$36,72,FALSE)</f>
        <v>23</v>
      </c>
      <c r="F30" s="86"/>
      <c r="K30" s="85"/>
      <c r="L30" s="239"/>
      <c r="M30" s="54"/>
      <c r="N30" s="62"/>
      <c r="O30" s="60" t="s">
        <v>581</v>
      </c>
      <c r="P30" s="92">
        <f>VLOOKUP($C$2,OECD!$A$2:$CD$36,37,FALSE)</f>
        <v>0.49587884545326233</v>
      </c>
      <c r="Q30" s="166">
        <f>VLOOKUP($C$2,'OECD 2018'!$A$1:$BT$36,27,FALSE)</f>
        <v>0.562461256980896</v>
      </c>
      <c r="R30" s="170"/>
      <c r="S30" s="187"/>
      <c r="T30" s="190"/>
      <c r="U30" s="188"/>
      <c r="V30" s="186"/>
      <c r="W30" s="84"/>
    </row>
    <row r="31" spans="2:23" ht="10.8" x14ac:dyDescent="0.25">
      <c r="B31" s="157" t="s">
        <v>226</v>
      </c>
      <c r="C31" s="85">
        <f>VLOOKUP(B31,OECD!$A$2:$D$36,3,FALSE)</f>
        <v>0.30787929926339536</v>
      </c>
      <c r="D31" s="73">
        <f>VLOOKUP(B31,OECD!$A$2:$D$36,4,FALSE)</f>
        <v>24</v>
      </c>
      <c r="E31" s="163">
        <f>VLOOKUP(B31,'OECD 2018'!$A$2:$BT$36,72,FALSE)</f>
        <v>24</v>
      </c>
      <c r="F31" s="86"/>
      <c r="K31" s="85"/>
      <c r="L31" s="237" t="s">
        <v>665</v>
      </c>
      <c r="M31" s="76"/>
      <c r="N31" s="77"/>
      <c r="O31" s="60" t="s">
        <v>578</v>
      </c>
      <c r="P31" s="92">
        <f>VLOOKUP($C$2,OECD!$A$2:$CD$36,44,FALSE)</f>
        <v>0.49490341544151306</v>
      </c>
      <c r="Q31" s="166">
        <f>VLOOKUP($C$2,'OECD 2018'!$A$1:$BT$36,34,FALSE)</f>
        <v>0.54497939348220825</v>
      </c>
      <c r="R31" s="59" t="s">
        <v>217</v>
      </c>
      <c r="S31" s="176">
        <f>VLOOKUP($C$2,OECD_sub!$A$39:$AA$73,21,FALSE)</f>
        <v>11</v>
      </c>
      <c r="T31" s="177">
        <f>VLOOKUP($C$2,'OECD_sub 2018'!$A$38:$AA$72,21,FALSE)</f>
        <v>1</v>
      </c>
      <c r="U31" s="182">
        <f>VLOOKUP($C$2,OECD_sub!$A$1:$AA$36,21,FALSE)</f>
        <v>0.3419748842716217</v>
      </c>
      <c r="V31" s="183">
        <f>VLOOKUP($C$2,'OECD_sub 2018'!$A$1:$AA$36,21,FALSE)</f>
        <v>0.73241579532623291</v>
      </c>
      <c r="W31" s="84"/>
    </row>
    <row r="32" spans="2:23" ht="10.8" x14ac:dyDescent="0.25">
      <c r="B32" s="157" t="s">
        <v>267</v>
      </c>
      <c r="C32" s="85">
        <f>VLOOKUP(B32,OECD!$A$2:$D$36,3,FALSE)</f>
        <v>0.34314634479190964</v>
      </c>
      <c r="D32" s="73">
        <f>VLOOKUP(B32,OECD!$A$2:$D$36,4,FALSE)</f>
        <v>21</v>
      </c>
      <c r="E32" s="163">
        <f>VLOOKUP(B32,'OECD 2018'!$A$2:$BT$36,72,FALSE)</f>
        <v>20</v>
      </c>
      <c r="F32" s="86"/>
      <c r="K32" s="85"/>
      <c r="L32" s="238"/>
      <c r="M32" s="54">
        <f>VLOOKUP($C$2,OECD!$A$2:$CD$36,64,FALSE)</f>
        <v>1</v>
      </c>
      <c r="N32" s="62">
        <f>VLOOKUP($C$2,OECD!$A$2:$CD$36,63,FALSE)</f>
        <v>0.55061185359954834</v>
      </c>
      <c r="O32" s="61" t="s">
        <v>579</v>
      </c>
      <c r="P32" s="92">
        <f>VLOOKUP($C$2,OECD!$A$2:$CD$36,43,FALSE)</f>
        <v>0.61982995271682739</v>
      </c>
      <c r="Q32" s="166">
        <f>VLOOKUP($C$2,'OECD 2018'!$A$1:$BT$36,33,FALSE)</f>
        <v>1</v>
      </c>
      <c r="R32" s="168" t="s">
        <v>218</v>
      </c>
      <c r="S32" s="178">
        <f>VLOOKUP($C$2,OECD_sub!$A$39:$AA$73,22,FALSE)</f>
        <v>2</v>
      </c>
      <c r="T32" s="179">
        <f>VLOOKUP($C$2,'OECD_sub 2018'!$A$38:$AA$72,22,FALSE)</f>
        <v>1</v>
      </c>
      <c r="U32" s="167">
        <f>VLOOKUP($C$2,OECD_sub!$A$1:$AA$36,22,FALSE)</f>
        <v>0.59174346923828125</v>
      </c>
      <c r="V32" s="184">
        <f>VLOOKUP($C$2,'OECD_sub 2018'!$A$1:$AA$36,22,FALSE)</f>
        <v>0.66120457649230957</v>
      </c>
      <c r="W32" s="84"/>
    </row>
    <row r="33" spans="2:32" ht="10.8" x14ac:dyDescent="0.25">
      <c r="B33" s="157" t="s">
        <v>284</v>
      </c>
      <c r="C33" s="85">
        <f>VLOOKUP(B33,OECD!$A$2:$D$36,3,FALSE)</f>
        <v>0.2461522948539423</v>
      </c>
      <c r="D33" s="73">
        <f>VLOOKUP(B33,OECD!$A$2:$D$36,4,FALSE)</f>
        <v>35</v>
      </c>
      <c r="E33" s="163">
        <f>VLOOKUP(B33,'OECD 2018'!$A$2:$BT$36,72,FALSE)</f>
        <v>35</v>
      </c>
      <c r="F33" s="86"/>
      <c r="L33" s="238"/>
      <c r="M33" s="54" t="str">
        <f>"(" &amp; VLOOKUP($C$2,'OECD 2018'!$A$1:$BT$36,54,FALSE) &amp; ")"</f>
        <v>(1)</v>
      </c>
      <c r="N33" s="55">
        <f>VLOOKUP($C$2,'OECD 2018'!$A$1:$BT$36,53,FALSE)</f>
        <v>0.70345675945281982</v>
      </c>
      <c r="O33" s="61" t="s">
        <v>580</v>
      </c>
      <c r="P33" s="92">
        <f>VLOOKUP($C$2,OECD!$A$2:$CD$36,42,FALSE)</f>
        <v>0.71148604154586792</v>
      </c>
      <c r="Q33" s="166">
        <f>VLOOKUP($C$2,'OECD 2018'!$A$1:$BT$36,32,FALSE)</f>
        <v>0.80401599407196045</v>
      </c>
      <c r="R33" s="168"/>
      <c r="S33" s="178"/>
      <c r="T33" s="191"/>
      <c r="U33" s="167"/>
      <c r="V33" s="184"/>
      <c r="W33" s="84"/>
    </row>
    <row r="34" spans="2:32" ht="10.8" x14ac:dyDescent="0.25">
      <c r="B34" s="158" t="s">
        <v>240</v>
      </c>
      <c r="C34" s="85">
        <f>VLOOKUP(B34,OECD!$A$2:$D$36,3,FALSE)</f>
        <v>0.28485057818599036</v>
      </c>
      <c r="D34" s="73">
        <f>VLOOKUP(B34,OECD!$A$2:$D$36,4,FALSE)</f>
        <v>28</v>
      </c>
      <c r="E34" s="163">
        <f>VLOOKUP(B34,'OECD 2018'!$A$2:$BT$36,72,FALSE)</f>
        <v>27</v>
      </c>
      <c r="F34" s="86"/>
      <c r="L34" s="239"/>
      <c r="M34" s="56"/>
      <c r="N34" s="58"/>
      <c r="O34" s="60" t="s">
        <v>581</v>
      </c>
      <c r="P34" s="92">
        <f>VLOOKUP($C$2,OECD!$A$2:$CD$36,41,FALSE)</f>
        <v>0.37622812390327454</v>
      </c>
      <c r="Q34" s="166">
        <f>VLOOKUP($C$2,'OECD 2018'!$A$1:$BT$36,31,FALSE)</f>
        <v>0.4648316502571106</v>
      </c>
      <c r="R34" s="170"/>
      <c r="S34" s="187"/>
      <c r="T34" s="190"/>
      <c r="U34" s="188"/>
      <c r="V34" s="186"/>
      <c r="W34" s="84"/>
    </row>
    <row r="35" spans="2:32" ht="10.8" x14ac:dyDescent="0.25">
      <c r="B35" s="158" t="s">
        <v>238</v>
      </c>
      <c r="C35" s="85">
        <f>VLOOKUP(B35,OECD!$A$2:$D$36,3,FALSE)</f>
        <v>0.28308585653811708</v>
      </c>
      <c r="D35" s="73">
        <f>VLOOKUP(B35,OECD!$A$2:$D$36,4,FALSE)</f>
        <v>29</v>
      </c>
      <c r="E35" s="163">
        <f>VLOOKUP(B35,'OECD 2018'!$A$2:$BT$36,72,FALSE)</f>
        <v>28</v>
      </c>
      <c r="F35" s="86"/>
      <c r="L35" s="237" t="s">
        <v>662</v>
      </c>
      <c r="M35" s="80"/>
      <c r="N35" s="81"/>
      <c r="O35" s="60" t="s">
        <v>578</v>
      </c>
      <c r="P35" s="92">
        <f>VLOOKUP($C$2,OECD!$A$2:$CD$36,48,FALSE)</f>
        <v>0.52370923757553101</v>
      </c>
      <c r="Q35" s="166">
        <f>VLOOKUP($C$2,'OECD 2018'!$A$1:$BT$36,38,FALSE)</f>
        <v>0.76339066028594971</v>
      </c>
      <c r="R35" s="59" t="s">
        <v>242</v>
      </c>
      <c r="S35" s="176">
        <f>VLOOKUP($C$2,OECD_sub!$A$39:$AA$73,23,FALSE)</f>
        <v>1</v>
      </c>
      <c r="T35" s="177">
        <f>VLOOKUP($C$2,'OECD_sub 2018'!$A$38:$AA$72,23,FALSE)</f>
        <v>1</v>
      </c>
      <c r="U35" s="182">
        <f>VLOOKUP($C$2,OECD_sub!$A$1:$AA$36,23,FALSE)</f>
        <v>0.658599853515625</v>
      </c>
      <c r="V35" s="183">
        <f>VLOOKUP($C$2,'OECD_sub 2018'!$A$1:$AA$36,23,FALSE)</f>
        <v>0.68950855731964111</v>
      </c>
      <c r="W35" s="84"/>
    </row>
    <row r="36" spans="2:32" ht="10.8" x14ac:dyDescent="0.25">
      <c r="B36" s="157" t="s">
        <v>286</v>
      </c>
      <c r="C36" s="85">
        <f>VLOOKUP(B36,OECD!$A$2:$D$36,3,FALSE)</f>
        <v>0.26335806771779768</v>
      </c>
      <c r="D36" s="73">
        <f>VLOOKUP(B36,OECD!$A$2:$D$36,4,FALSE)</f>
        <v>34</v>
      </c>
      <c r="E36" s="163">
        <f>VLOOKUP(B36,'OECD 2018'!$A$2:$BT$36,72,FALSE)</f>
        <v>31</v>
      </c>
      <c r="F36" s="86"/>
      <c r="L36" s="238"/>
      <c r="M36" s="54">
        <f>VLOOKUP($C$2,OECD!$A$2:$CD$36,68,FALSE)</f>
        <v>5</v>
      </c>
      <c r="N36" s="62">
        <f>VLOOKUP($C$2,OECD!$A$2:$CD$36,67,FALSE)</f>
        <v>0.54420268535614014</v>
      </c>
      <c r="O36" s="61" t="s">
        <v>579</v>
      </c>
      <c r="P36" s="92">
        <f>VLOOKUP($C$2,OECD!$A$2:$CD$36,47,FALSE)</f>
        <v>0.62016820907592773</v>
      </c>
      <c r="Q36" s="166">
        <f>VLOOKUP($C$2,'OECD 2018'!$A$1:$BT$36,37,FALSE)</f>
        <v>0.71081560850143433</v>
      </c>
      <c r="R36" s="173" t="s">
        <v>625</v>
      </c>
      <c r="S36" s="178">
        <f>VLOOKUP($C$2,OECD_sub!$A$39:$AA$73,24,FALSE)</f>
        <v>27</v>
      </c>
      <c r="T36" s="179">
        <f>VLOOKUP($C$2,'OECD_sub 2018'!$A$38:$AA$72,24,FALSE)</f>
        <v>12</v>
      </c>
      <c r="U36" s="167">
        <f>VLOOKUP($C$2,OECD_sub!$A$1:$AA$36,24,FALSE)</f>
        <v>0.39313936233520508</v>
      </c>
      <c r="V36" s="184">
        <f>VLOOKUP($C$2,'OECD_sub 2018'!$A$1:$AA$36,24,FALSE)</f>
        <v>0.48773425817489624</v>
      </c>
      <c r="W36" s="84"/>
    </row>
    <row r="37" spans="2:32" ht="10.8" x14ac:dyDescent="0.25">
      <c r="B37" s="158" t="s">
        <v>223</v>
      </c>
      <c r="C37" s="85">
        <f>VLOOKUP(B37,OECD!$A$2:$D$36,3,FALSE)</f>
        <v>0.27391564636213472</v>
      </c>
      <c r="D37" s="73">
        <f>VLOOKUP(B37,OECD!$A$2:$D$36,4,FALSE)</f>
        <v>32</v>
      </c>
      <c r="E37" s="163">
        <f>VLOOKUP(B37,'OECD 2018'!$A$2:$BT$36,72,FALSE)</f>
        <v>32</v>
      </c>
      <c r="F37" s="86"/>
      <c r="L37" s="238"/>
      <c r="M37" s="54" t="str">
        <f>"(" &amp; VLOOKUP($C$2,'OECD 2018'!$A$1:$BT$36,58,FALSE) &amp; ")"</f>
        <v>(1)</v>
      </c>
      <c r="N37" s="55">
        <f>VLOOKUP($C$2,'OECD 2018'!$A$1:$BT$36,57,FALSE)</f>
        <v>0.64588338136672974</v>
      </c>
      <c r="O37" s="61" t="s">
        <v>580</v>
      </c>
      <c r="P37" s="92">
        <f>VLOOKUP($C$2,OECD!$A$2:$CD$36,46,FALSE)</f>
        <v>0.34657496213912964</v>
      </c>
      <c r="Q37" s="166">
        <f>VLOOKUP($C$2,'OECD 2018'!$A$1:$BT$36,36,FALSE)</f>
        <v>0.41665956377983093</v>
      </c>
      <c r="R37" s="173"/>
      <c r="S37" s="178"/>
      <c r="T37" s="191"/>
      <c r="U37" s="167"/>
      <c r="V37" s="184"/>
      <c r="W37" s="84"/>
    </row>
    <row r="38" spans="2:32" ht="10.8" x14ac:dyDescent="0.25">
      <c r="B38" s="157" t="s">
        <v>275</v>
      </c>
      <c r="C38" s="85">
        <f>VLOOKUP(B38,OECD!$A$2:$D$36,3,FALSE)</f>
        <v>0.29185485610147843</v>
      </c>
      <c r="D38" s="73">
        <f>VLOOKUP(B38,OECD!$A$2:$D$36,4,FALSE)</f>
        <v>27</v>
      </c>
      <c r="E38" s="163">
        <f>VLOOKUP(B38,'OECD 2018'!$A$2:$BT$36,72,FALSE)</f>
        <v>34</v>
      </c>
      <c r="F38" s="86"/>
      <c r="L38" s="239"/>
      <c r="M38" s="54"/>
      <c r="N38" s="55"/>
      <c r="O38" s="60" t="s">
        <v>581</v>
      </c>
      <c r="P38" s="92">
        <f>VLOOKUP($C$2,OECD!$A$2:$CD$36,45,FALSE)</f>
        <v>0.68635839223861694</v>
      </c>
      <c r="Q38" s="166">
        <f>VLOOKUP($C$2,'OECD 2018'!$A$1:$BT$36,35,FALSE)</f>
        <v>0.69266778230667114</v>
      </c>
      <c r="R38" s="174"/>
      <c r="S38" s="187"/>
      <c r="T38" s="190"/>
      <c r="U38" s="188"/>
      <c r="V38" s="186"/>
      <c r="W38" s="84"/>
    </row>
    <row r="39" spans="2:32" ht="14.4" x14ac:dyDescent="0.3">
      <c r="B39" s="157" t="s">
        <v>261</v>
      </c>
      <c r="C39" s="85">
        <f>VLOOKUP(B39,OECD!$A$2:$D$36,3,FALSE)</f>
        <v>0.29833512983876026</v>
      </c>
      <c r="D39" s="73">
        <f>VLOOKUP(B39,OECD!$A$2:$D$36,4,FALSE)</f>
        <v>25</v>
      </c>
      <c r="E39" s="163">
        <f>VLOOKUP(B39,'OECD 2018'!$A$2:$BT$36,72,FALSE)</f>
        <v>26</v>
      </c>
      <c r="F39" s="86"/>
      <c r="L39" s="236" t="s">
        <v>663</v>
      </c>
      <c r="M39" s="76"/>
      <c r="N39" s="77"/>
      <c r="O39" s="60" t="s">
        <v>578</v>
      </c>
      <c r="P39" s="92">
        <f>VLOOKUP($C$2,OECD!$A$2:$CD$36,52,FALSE)</f>
        <v>0.46817216277122498</v>
      </c>
      <c r="Q39" s="166">
        <f>VLOOKUP($C$2,'OECD 2018'!$A$1:$BT$36,42,FALSE)</f>
        <v>0.46806007623672485</v>
      </c>
      <c r="R39" s="59" t="s">
        <v>232</v>
      </c>
      <c r="S39" s="176">
        <f>VLOOKUP($C$2,OECD_sub!$A$39:$AA$73,25,FALSE)</f>
        <v>27</v>
      </c>
      <c r="T39" s="177">
        <f>VLOOKUP($C$2,'OECD_sub 2018'!$A$38:$AA$72,25,FALSE)</f>
        <v>25</v>
      </c>
      <c r="U39" s="182">
        <f>VLOOKUP($C$2,OECD_sub!$A$1:$AA$36,25,FALSE)</f>
        <v>0.28543776273727417</v>
      </c>
      <c r="V39" s="183">
        <f>VLOOKUP($C$2,'OECD_sub 2018'!$A$1:$AA$36,25,FALSE)</f>
        <v>0.31158137321472168</v>
      </c>
      <c r="W39" s="70"/>
    </row>
    <row r="40" spans="2:32" ht="14.4" x14ac:dyDescent="0.3">
      <c r="L40" s="236"/>
      <c r="M40" s="54">
        <f>VLOOKUP($C$2,OECD!$A$2:$CD$36,72,FALSE)</f>
        <v>12</v>
      </c>
      <c r="N40" s="62">
        <f>VLOOKUP($C$2,OECD!$A$2:$CD$36,71,FALSE)</f>
        <v>0.41483268141746521</v>
      </c>
      <c r="O40" s="61" t="s">
        <v>579</v>
      </c>
      <c r="P40" s="92">
        <f>VLOOKUP($C$2,OECD!$A$2:$CD$36,51,FALSE)</f>
        <v>0.41174277663230896</v>
      </c>
      <c r="Q40" s="166">
        <f>VLOOKUP($C$2,'OECD 2018'!$A$1:$BT$36,41,FALSE)</f>
        <v>0.56592655181884766</v>
      </c>
      <c r="R40" s="168" t="s">
        <v>235</v>
      </c>
      <c r="S40" s="178">
        <f>VLOOKUP($C$2,OECD_sub!$A$39:$AA$73,26,FALSE)</f>
        <v>3</v>
      </c>
      <c r="T40" s="179">
        <f>VLOOKUP($C$2,'OECD_sub 2018'!$A$38:$AA$72,26,FALSE)</f>
        <v>35</v>
      </c>
      <c r="U40" s="167">
        <f>VLOOKUP($C$2,OECD_sub!$A$1:$AA$36,26,FALSE)</f>
        <v>0.42257106304168701</v>
      </c>
      <c r="V40" s="184">
        <f>VLOOKUP($C$2,'OECD_sub 2018'!$A$1:$AA$36,26,FALSE)</f>
        <v>0.14379745721817017</v>
      </c>
      <c r="W40" s="70"/>
    </row>
    <row r="41" spans="2:32" ht="14.4" x14ac:dyDescent="0.3">
      <c r="J41" s="83"/>
      <c r="K41" s="83"/>
      <c r="L41" s="236"/>
      <c r="M41" s="54" t="str">
        <f>"(" &amp; VLOOKUP($C$2,'OECD 2018'!$A$1:$BT$36,62,FALSE) &amp; ")"</f>
        <v>(20)</v>
      </c>
      <c r="N41" s="55">
        <f>VLOOKUP($C$2,'OECD 2018'!$A$1:$BT$36,61,FALSE)</f>
        <v>0.3942486047744751</v>
      </c>
      <c r="O41" s="61" t="s">
        <v>580</v>
      </c>
      <c r="P41" s="92">
        <f>VLOOKUP($C$2,OECD!$A$2:$CD$36,50,FALSE)</f>
        <v>0.49397799372673035</v>
      </c>
      <c r="Q41" s="166">
        <f>VLOOKUP($C$2,'OECD 2018'!$A$1:$BT$36,40,FALSE)</f>
        <v>0.23142640292644501</v>
      </c>
      <c r="R41" s="168" t="s">
        <v>233</v>
      </c>
      <c r="S41" s="178">
        <f>VLOOKUP($C$2,OECD_sub!$A$39:$AA$73,27,FALSE)</f>
        <v>12</v>
      </c>
      <c r="T41" s="179">
        <f>VLOOKUP($C$2,'OECD_sub 2018'!$A$38:$AA$72,27,FALSE)</f>
        <v>11</v>
      </c>
      <c r="U41" s="167">
        <f>VLOOKUP($C$2,OECD_sub!$A$1:$AA$36,27,FALSE)</f>
        <v>0.48736587166786194</v>
      </c>
      <c r="V41" s="184">
        <f>VLOOKUP($C$2,'OECD_sub 2018'!$A$1:$AA$36,27,FALSE)</f>
        <v>0.46561881899833679</v>
      </c>
      <c r="W41" s="70"/>
      <c r="AF41" s="45"/>
    </row>
    <row r="42" spans="2:32" x14ac:dyDescent="0.2">
      <c r="L42" s="236"/>
      <c r="M42" s="56"/>
      <c r="N42" s="57"/>
      <c r="O42" s="60" t="s">
        <v>581</v>
      </c>
      <c r="P42" s="92">
        <f>VLOOKUP($C$2,OECD!$A$2:$CD$36,49,FALSE)</f>
        <v>0.28543776273727417</v>
      </c>
      <c r="Q42" s="166">
        <f>VLOOKUP($C$2,'OECD 2018'!$A$1:$BT$36,39,FALSE)</f>
        <v>0.31158137321472168</v>
      </c>
      <c r="R42" s="170"/>
      <c r="S42" s="189"/>
      <c r="T42" s="192"/>
      <c r="U42" s="188"/>
      <c r="V42" s="181"/>
      <c r="W42" s="84"/>
      <c r="AF42" s="45"/>
    </row>
    <row r="43" spans="2:32" x14ac:dyDescent="0.2">
      <c r="L43" s="43"/>
      <c r="M43" s="44"/>
      <c r="N43" s="45"/>
      <c r="O43" s="45"/>
      <c r="P43" s="45"/>
      <c r="Q43" s="45"/>
      <c r="R43" s="7"/>
      <c r="S43" s="7"/>
      <c r="T43" s="89"/>
      <c r="U43" s="8"/>
    </row>
    <row r="44" spans="2:32" x14ac:dyDescent="0.2">
      <c r="L44" s="51"/>
      <c r="N44" s="49"/>
      <c r="O44" s="49"/>
      <c r="P44" s="49"/>
      <c r="Q44" s="49"/>
    </row>
    <row r="45" spans="2:32" x14ac:dyDescent="0.2">
      <c r="L45" s="51"/>
      <c r="N45" s="49"/>
      <c r="O45" s="49"/>
      <c r="P45" s="49"/>
      <c r="Q45" s="49"/>
    </row>
    <row r="46" spans="2:32" x14ac:dyDescent="0.2">
      <c r="N46" s="49"/>
      <c r="O46" s="49"/>
      <c r="P46" s="49"/>
      <c r="Q46" s="49"/>
    </row>
    <row r="49" spans="12:20" x14ac:dyDescent="0.2">
      <c r="M49" s="83"/>
    </row>
    <row r="50" spans="12:20" x14ac:dyDescent="0.2">
      <c r="M50" s="83"/>
      <c r="R50" s="83"/>
    </row>
    <row r="51" spans="12:20" x14ac:dyDescent="0.2">
      <c r="M51" s="83"/>
      <c r="R51" s="83"/>
    </row>
    <row r="52" spans="12:20" x14ac:dyDescent="0.2">
      <c r="M52" s="83"/>
      <c r="R52" s="83"/>
    </row>
    <row r="53" spans="12:20" x14ac:dyDescent="0.2">
      <c r="M53" s="83"/>
      <c r="R53" s="83"/>
    </row>
    <row r="54" spans="12:20" x14ac:dyDescent="0.2">
      <c r="M54" s="83"/>
      <c r="R54" s="83"/>
    </row>
    <row r="55" spans="12:20" x14ac:dyDescent="0.2">
      <c r="M55" s="83"/>
      <c r="R55" s="83"/>
    </row>
    <row r="56" spans="12:20" x14ac:dyDescent="0.2">
      <c r="M56" s="83"/>
      <c r="R56" s="83"/>
    </row>
    <row r="57" spans="12:20" x14ac:dyDescent="0.2">
      <c r="M57" s="73" t="s">
        <v>667</v>
      </c>
      <c r="N57" s="73" t="str">
        <f>C2</f>
        <v>United States</v>
      </c>
      <c r="S57" s="46"/>
      <c r="T57" s="73"/>
    </row>
    <row r="58" spans="12:20" x14ac:dyDescent="0.2">
      <c r="L58" s="73" t="s">
        <v>656</v>
      </c>
      <c r="M58" s="73">
        <f>OECD!$BA$37</f>
        <v>0.4017814795335542</v>
      </c>
      <c r="N58" s="85">
        <f>N4</f>
        <v>0.69103765487670898</v>
      </c>
      <c r="S58" s="45"/>
      <c r="T58" s="73"/>
    </row>
    <row r="59" spans="12:20" x14ac:dyDescent="0.2">
      <c r="L59" s="73" t="s">
        <v>657</v>
      </c>
      <c r="M59" s="73">
        <f>OECD!$BC$37</f>
        <v>0.28701894504613873</v>
      </c>
      <c r="N59" s="85">
        <f>N8</f>
        <v>0.50062805414199829</v>
      </c>
      <c r="S59" s="45"/>
      <c r="T59" s="73"/>
    </row>
    <row r="60" spans="12:20" x14ac:dyDescent="0.2">
      <c r="L60" s="73" t="s">
        <v>658</v>
      </c>
      <c r="M60" s="73">
        <f>OECD!$BQ$37</f>
        <v>0.40650579657433961</v>
      </c>
      <c r="N60" s="85">
        <f>N12</f>
        <v>0.64266204833984375</v>
      </c>
      <c r="S60" s="45"/>
      <c r="T60" s="73"/>
    </row>
    <row r="61" spans="12:20" x14ac:dyDescent="0.2">
      <c r="L61" s="73" t="s">
        <v>659</v>
      </c>
      <c r="M61" s="73">
        <f>OECD!$BE$37</f>
        <v>0.47927435885729081</v>
      </c>
      <c r="N61" s="85">
        <f>N16</f>
        <v>0.63230860233306885</v>
      </c>
      <c r="S61" s="45"/>
      <c r="T61" s="73"/>
    </row>
    <row r="62" spans="12:20" x14ac:dyDescent="0.2">
      <c r="L62" s="73" t="s">
        <v>660</v>
      </c>
      <c r="M62" s="73">
        <f>OECD!$BG$37</f>
        <v>0.37139453982159493</v>
      </c>
      <c r="N62" s="85">
        <f>N20</f>
        <v>0.49390086531639099</v>
      </c>
      <c r="S62" s="45"/>
      <c r="T62" s="73"/>
    </row>
    <row r="63" spans="12:20" x14ac:dyDescent="0.2">
      <c r="L63" s="73" t="s">
        <v>661</v>
      </c>
      <c r="M63" s="73">
        <f>OECD!$BI$37</f>
        <v>0.35893794479360419</v>
      </c>
      <c r="N63" s="85">
        <f>N24</f>
        <v>0.51808470487594604</v>
      </c>
      <c r="S63" s="45"/>
      <c r="T63" s="73"/>
    </row>
    <row r="64" spans="12:20" ht="20.399999999999999" x14ac:dyDescent="0.2">
      <c r="L64" s="199" t="s">
        <v>668</v>
      </c>
      <c r="M64" s="73">
        <f>OECD!$BM$37</f>
        <v>0.22037602093389133</v>
      </c>
      <c r="N64" s="85">
        <f>N28</f>
        <v>0.33533185720443726</v>
      </c>
      <c r="S64" s="45"/>
      <c r="T64" s="73"/>
    </row>
    <row r="65" spans="12:20" ht="20.399999999999999" x14ac:dyDescent="0.2">
      <c r="L65" s="199" t="s">
        <v>669</v>
      </c>
      <c r="M65" s="73">
        <f>OECD!$BK$37</f>
        <v>0.29080662722928846</v>
      </c>
      <c r="N65" s="85">
        <f>N32</f>
        <v>0.55061185359954834</v>
      </c>
      <c r="S65" s="45"/>
      <c r="T65" s="73"/>
    </row>
    <row r="66" spans="12:20" ht="20.399999999999999" x14ac:dyDescent="0.2">
      <c r="L66" s="199" t="s">
        <v>670</v>
      </c>
      <c r="M66" s="73">
        <f>OECD!$BO$37</f>
        <v>0.42354117614336817</v>
      </c>
      <c r="N66" s="85">
        <f>N36</f>
        <v>0.54420268535614014</v>
      </c>
      <c r="S66" s="45"/>
      <c r="T66" s="73"/>
    </row>
    <row r="67" spans="12:20" x14ac:dyDescent="0.2">
      <c r="L67" s="73" t="s">
        <v>664</v>
      </c>
      <c r="M67" s="73">
        <f>OECD!$BS$37</f>
        <v>0.3849182358712106</v>
      </c>
      <c r="N67" s="85">
        <f>N40</f>
        <v>0.41483268141746521</v>
      </c>
      <c r="S67" s="45"/>
      <c r="T67" s="73"/>
    </row>
    <row r="68" spans="12:20" x14ac:dyDescent="0.2">
      <c r="S68" s="45"/>
      <c r="T68" s="73"/>
    </row>
    <row r="69" spans="12:20" x14ac:dyDescent="0.2">
      <c r="S69" s="45"/>
      <c r="T69" s="73"/>
    </row>
    <row r="70" spans="12:20" x14ac:dyDescent="0.2">
      <c r="S70" s="45"/>
      <c r="T70" s="73"/>
    </row>
    <row r="71" spans="12:20" x14ac:dyDescent="0.2">
      <c r="S71" s="45"/>
      <c r="T71" s="73"/>
    </row>
    <row r="72" spans="12:20" x14ac:dyDescent="0.2">
      <c r="S72" s="45"/>
      <c r="T72" s="73"/>
    </row>
    <row r="73" spans="12:20" x14ac:dyDescent="0.2">
      <c r="M73" s="73" t="s">
        <v>667</v>
      </c>
      <c r="N73" s="73" t="str">
        <f>C2</f>
        <v>United States</v>
      </c>
      <c r="S73" s="45"/>
      <c r="T73" s="73"/>
    </row>
    <row r="74" spans="12:20" x14ac:dyDescent="0.2">
      <c r="L74" s="73" t="str">
        <f>G19</f>
        <v>Input</v>
      </c>
      <c r="M74" s="73">
        <f>OECD!$E$37</f>
        <v>0.29332578493035211</v>
      </c>
      <c r="N74" s="85">
        <f>I19</f>
        <v>0.47380158305168152</v>
      </c>
      <c r="S74" s="45"/>
      <c r="T74" s="73"/>
    </row>
    <row r="75" spans="12:20" x14ac:dyDescent="0.2">
      <c r="L75" s="73" t="str">
        <f>G21</f>
        <v>Throughput</v>
      </c>
      <c r="M75" s="73">
        <f>OECD!$G$37</f>
        <v>0.42080644225086283</v>
      </c>
      <c r="N75" s="85">
        <f>I21</f>
        <v>0.60848575830459595</v>
      </c>
      <c r="S75" s="45"/>
      <c r="T75" s="73"/>
    </row>
    <row r="76" spans="12:20" x14ac:dyDescent="0.2">
      <c r="L76" s="73" t="str">
        <f>G23</f>
        <v>Output</v>
      </c>
      <c r="M76" s="73">
        <f>OECD!$I$37</f>
        <v>0.3610775971725837</v>
      </c>
      <c r="N76" s="85">
        <f>I23</f>
        <v>0.50164163112640381</v>
      </c>
      <c r="S76" s="45"/>
      <c r="T76" s="73"/>
    </row>
    <row r="77" spans="12:20" x14ac:dyDescent="0.2">
      <c r="L77" s="83" t="str">
        <f>G25</f>
        <v>Outcome</v>
      </c>
      <c r="M77" s="73">
        <f>OECD!$K$37</f>
        <v>0.37461222086568402</v>
      </c>
      <c r="N77" s="85">
        <f>I25</f>
        <v>0.54551148414611816</v>
      </c>
      <c r="S77" s="45"/>
      <c r="T77" s="73"/>
    </row>
    <row r="78" spans="12:20" x14ac:dyDescent="0.2">
      <c r="L78" s="83"/>
      <c r="S78" s="45"/>
      <c r="T78" s="73"/>
    </row>
    <row r="79" spans="12:20" x14ac:dyDescent="0.2">
      <c r="L79" s="83"/>
      <c r="S79" s="45"/>
      <c r="T79" s="73"/>
    </row>
    <row r="80" spans="12:20" x14ac:dyDescent="0.2">
      <c r="L80" s="83"/>
      <c r="S80" s="45"/>
      <c r="T80" s="73"/>
    </row>
    <row r="81" spans="12:20" x14ac:dyDescent="0.2">
      <c r="L81" s="83"/>
      <c r="S81" s="45"/>
      <c r="T81" s="73"/>
    </row>
    <row r="82" spans="12:20" x14ac:dyDescent="0.2">
      <c r="L82" s="83"/>
      <c r="S82" s="45"/>
      <c r="T82" s="73"/>
    </row>
    <row r="83" spans="12:20" x14ac:dyDescent="0.2">
      <c r="L83" s="83"/>
      <c r="S83" s="45"/>
      <c r="T83" s="73"/>
    </row>
    <row r="84" spans="12:20" x14ac:dyDescent="0.2">
      <c r="L84" s="83"/>
      <c r="M84" s="86"/>
      <c r="N84" s="83"/>
      <c r="O84" s="86"/>
      <c r="S84" s="45"/>
      <c r="T84" s="73"/>
    </row>
    <row r="85" spans="12:20" x14ac:dyDescent="0.2">
      <c r="L85" s="87"/>
      <c r="M85" s="86"/>
      <c r="N85" s="87"/>
      <c r="O85" s="86"/>
      <c r="S85" s="45"/>
      <c r="T85" s="73"/>
    </row>
    <row r="86" spans="12:20" x14ac:dyDescent="0.2">
      <c r="L86" s="88"/>
      <c r="M86" s="86"/>
      <c r="N86" s="88"/>
      <c r="O86" s="86"/>
      <c r="S86" s="45"/>
      <c r="T86" s="73"/>
    </row>
    <row r="87" spans="12:20" x14ac:dyDescent="0.2">
      <c r="L87" s="88"/>
      <c r="M87" s="86"/>
      <c r="N87" s="88"/>
      <c r="O87" s="86"/>
      <c r="S87" s="45"/>
      <c r="T87" s="73"/>
    </row>
    <row r="88" spans="12:20" x14ac:dyDescent="0.2">
      <c r="L88" s="87"/>
      <c r="M88" s="86"/>
      <c r="N88" s="87"/>
      <c r="O88" s="86"/>
      <c r="S88" s="45"/>
      <c r="T88" s="73"/>
    </row>
    <row r="89" spans="12:20" x14ac:dyDescent="0.2">
      <c r="L89" s="88"/>
      <c r="M89" s="86"/>
      <c r="N89" s="87"/>
      <c r="O89" s="86"/>
      <c r="S89" s="45"/>
      <c r="T89" s="73"/>
    </row>
    <row r="90" spans="12:20" x14ac:dyDescent="0.2">
      <c r="L90" s="88"/>
      <c r="M90" s="86"/>
      <c r="N90" s="88"/>
      <c r="O90" s="86"/>
      <c r="S90" s="45"/>
      <c r="T90" s="73"/>
    </row>
    <row r="91" spans="12:20" x14ac:dyDescent="0.2">
      <c r="L91" s="87"/>
      <c r="M91" s="86"/>
      <c r="N91" s="88"/>
      <c r="O91" s="86"/>
      <c r="S91" s="45"/>
      <c r="T91" s="73"/>
    </row>
    <row r="92" spans="12:20" x14ac:dyDescent="0.2">
      <c r="L92" s="83"/>
      <c r="O92" s="233" t="str">
        <f>L27</f>
        <v>Agriculture 
&amp; Food</v>
      </c>
      <c r="P92" s="234">
        <f>M28</f>
        <v>1</v>
      </c>
      <c r="Q92" s="235">
        <f>N28</f>
        <v>0.33533185720443726</v>
      </c>
      <c r="R92" s="225" t="s">
        <v>680</v>
      </c>
      <c r="S92" s="44">
        <f>S27</f>
        <v>6</v>
      </c>
      <c r="T92" s="73"/>
    </row>
    <row r="93" spans="12:20" x14ac:dyDescent="0.2">
      <c r="O93" s="233"/>
      <c r="P93" s="234"/>
      <c r="Q93" s="235"/>
      <c r="R93" s="226" t="s">
        <v>681</v>
      </c>
      <c r="S93" s="44">
        <f t="shared" ref="S93:S94" si="0">S28</f>
        <v>3</v>
      </c>
      <c r="T93" s="73"/>
    </row>
    <row r="94" spans="12:20" x14ac:dyDescent="0.2">
      <c r="O94" s="233"/>
      <c r="P94" s="234"/>
      <c r="Q94" s="235"/>
      <c r="R94" s="226" t="s">
        <v>682</v>
      </c>
      <c r="S94" s="44">
        <f t="shared" si="0"/>
        <v>18</v>
      </c>
      <c r="T94" s="73"/>
    </row>
    <row r="95" spans="12:20" x14ac:dyDescent="0.2">
      <c r="O95" s="233" t="str">
        <f>L31</f>
        <v>Culture
&amp; Tourism</v>
      </c>
      <c r="P95" s="234">
        <f>M32</f>
        <v>1</v>
      </c>
      <c r="Q95" s="235">
        <f>N32</f>
        <v>0.55061185359954834</v>
      </c>
      <c r="R95" s="225" t="s">
        <v>683</v>
      </c>
      <c r="S95" s="44">
        <f>S31</f>
        <v>11</v>
      </c>
      <c r="T95" s="73"/>
    </row>
    <row r="96" spans="12:20" x14ac:dyDescent="0.2">
      <c r="O96" s="233"/>
      <c r="P96" s="234"/>
      <c r="Q96" s="235"/>
      <c r="R96" s="226" t="s">
        <v>684</v>
      </c>
      <c r="S96" s="44">
        <f>S32</f>
        <v>2</v>
      </c>
    </row>
    <row r="97" spans="15:19" x14ac:dyDescent="0.2">
      <c r="O97" s="233" t="str">
        <f>L19</f>
        <v>Economy</v>
      </c>
      <c r="P97" s="234">
        <f>M20</f>
        <v>1</v>
      </c>
      <c r="Q97" s="235">
        <f>N20</f>
        <v>0.49390086531639099</v>
      </c>
      <c r="R97" s="225" t="s">
        <v>685</v>
      </c>
      <c r="S97" s="227">
        <f>S19</f>
        <v>1</v>
      </c>
    </row>
    <row r="98" spans="15:19" x14ac:dyDescent="0.2">
      <c r="O98" s="233"/>
      <c r="P98" s="234"/>
      <c r="Q98" s="235"/>
      <c r="R98" s="226" t="s">
        <v>686</v>
      </c>
      <c r="S98" s="227">
        <f>S20</f>
        <v>6</v>
      </c>
    </row>
    <row r="99" spans="15:19" x14ac:dyDescent="0.2">
      <c r="O99" s="233" t="str">
        <f>L23</f>
        <v>Education</v>
      </c>
      <c r="P99" s="234">
        <f>M24</f>
        <v>1</v>
      </c>
      <c r="Q99" s="235">
        <f>N24</f>
        <v>0.51808470487594604</v>
      </c>
      <c r="R99" s="225" t="s">
        <v>225</v>
      </c>
      <c r="S99" s="227">
        <f>S23</f>
        <v>2</v>
      </c>
    </row>
    <row r="100" spans="15:19" x14ac:dyDescent="0.2">
      <c r="O100" s="233"/>
      <c r="P100" s="234"/>
      <c r="Q100" s="235"/>
      <c r="R100" s="226" t="s">
        <v>687</v>
      </c>
      <c r="S100" s="227">
        <f t="shared" ref="S100:S101" si="1">S24</f>
        <v>4</v>
      </c>
    </row>
    <row r="101" spans="15:19" x14ac:dyDescent="0.2">
      <c r="O101" s="233"/>
      <c r="P101" s="234"/>
      <c r="Q101" s="235"/>
      <c r="R101" s="226" t="s">
        <v>688</v>
      </c>
      <c r="S101" s="227">
        <f t="shared" si="1"/>
        <v>2</v>
      </c>
    </row>
    <row r="102" spans="15:19" x14ac:dyDescent="0.2">
      <c r="O102" s="233" t="str">
        <f>L39</f>
        <v>Environment</v>
      </c>
      <c r="P102" s="234">
        <f>M40</f>
        <v>12</v>
      </c>
      <c r="Q102" s="235">
        <f>N40</f>
        <v>0.41483268141746521</v>
      </c>
      <c r="R102" s="225" t="s">
        <v>689</v>
      </c>
      <c r="S102" s="227">
        <f>S39</f>
        <v>27</v>
      </c>
    </row>
    <row r="103" spans="15:19" x14ac:dyDescent="0.2">
      <c r="O103" s="233"/>
      <c r="P103" s="234"/>
      <c r="Q103" s="235"/>
      <c r="R103" s="226" t="s">
        <v>690</v>
      </c>
      <c r="S103" s="227">
        <f>S40</f>
        <v>3</v>
      </c>
    </row>
    <row r="104" spans="15:19" x14ac:dyDescent="0.2">
      <c r="O104" s="233"/>
      <c r="P104" s="234"/>
      <c r="Q104" s="235"/>
      <c r="R104" s="226" t="s">
        <v>691</v>
      </c>
      <c r="S104" s="227">
        <f>S41</f>
        <v>12</v>
      </c>
    </row>
    <row r="105" spans="15:19" x14ac:dyDescent="0.2">
      <c r="O105" s="233" t="str">
        <f>L15</f>
        <v>Governance</v>
      </c>
      <c r="P105" s="234">
        <f>M16</f>
        <v>7</v>
      </c>
      <c r="Q105" s="235">
        <f>N16</f>
        <v>0.63230860233306885</v>
      </c>
      <c r="R105" s="225" t="s">
        <v>692</v>
      </c>
      <c r="S105" s="227">
        <f>S15</f>
        <v>6</v>
      </c>
    </row>
    <row r="106" spans="15:19" x14ac:dyDescent="0.2">
      <c r="O106" s="233"/>
      <c r="P106" s="234"/>
      <c r="Q106" s="235"/>
      <c r="R106" s="228" t="s">
        <v>693</v>
      </c>
      <c r="S106" s="227">
        <f>S16</f>
        <v>3</v>
      </c>
    </row>
    <row r="107" spans="15:19" x14ac:dyDescent="0.2">
      <c r="O107" s="233" t="str">
        <f>L35</f>
        <v>Health 
&amp; Welfare</v>
      </c>
      <c r="P107" s="234">
        <f>M36</f>
        <v>5</v>
      </c>
      <c r="Q107" s="235">
        <f>N36</f>
        <v>0.54420268535614014</v>
      </c>
      <c r="R107" s="225" t="s">
        <v>694</v>
      </c>
      <c r="S107" s="227">
        <f>S35</f>
        <v>1</v>
      </c>
    </row>
    <row r="108" spans="15:19" x14ac:dyDescent="0.2">
      <c r="O108" s="233"/>
      <c r="P108" s="234"/>
      <c r="Q108" s="235"/>
      <c r="R108" s="229" t="s">
        <v>244</v>
      </c>
      <c r="S108" s="227">
        <f>S36</f>
        <v>27</v>
      </c>
    </row>
    <row r="109" spans="15:19" x14ac:dyDescent="0.2">
      <c r="O109" s="233" t="str">
        <f>L3</f>
        <v>ICT</v>
      </c>
      <c r="P109" s="234">
        <f>M4</f>
        <v>1</v>
      </c>
      <c r="Q109" s="235">
        <f>N4</f>
        <v>0.69103765487670898</v>
      </c>
      <c r="R109" s="225" t="s">
        <v>247</v>
      </c>
      <c r="S109" s="227">
        <f>S3</f>
        <v>1</v>
      </c>
    </row>
    <row r="110" spans="15:19" x14ac:dyDescent="0.2">
      <c r="O110" s="233"/>
      <c r="P110" s="234"/>
      <c r="Q110" s="235"/>
      <c r="R110" s="226" t="s">
        <v>249</v>
      </c>
      <c r="S110" s="227">
        <f t="shared" ref="S110:S111" si="2">S4</f>
        <v>2</v>
      </c>
    </row>
    <row r="111" spans="15:19" x14ac:dyDescent="0.2">
      <c r="O111" s="233"/>
      <c r="P111" s="234"/>
      <c r="Q111" s="235"/>
      <c r="R111" s="226" t="s">
        <v>695</v>
      </c>
      <c r="S111" s="227">
        <f t="shared" si="2"/>
        <v>2</v>
      </c>
    </row>
    <row r="112" spans="15:19" x14ac:dyDescent="0.2">
      <c r="O112" s="233" t="str">
        <f>L7</f>
        <v>R&amp;D</v>
      </c>
      <c r="P112" s="234">
        <f>M8</f>
        <v>1</v>
      </c>
      <c r="Q112" s="235">
        <f>N8</f>
        <v>0.50062805414199829</v>
      </c>
      <c r="R112" s="225" t="s">
        <v>696</v>
      </c>
      <c r="S112" s="227">
        <f>S7</f>
        <v>11</v>
      </c>
    </row>
    <row r="113" spans="15:19" x14ac:dyDescent="0.2">
      <c r="O113" s="233"/>
      <c r="P113" s="234"/>
      <c r="Q113" s="235"/>
      <c r="R113" s="226" t="s">
        <v>697</v>
      </c>
      <c r="S113" s="227">
        <f t="shared" ref="S113:S114" si="3">S8</f>
        <v>1</v>
      </c>
    </row>
    <row r="114" spans="15:19" x14ac:dyDescent="0.2">
      <c r="O114" s="233"/>
      <c r="P114" s="234"/>
      <c r="Q114" s="235"/>
      <c r="R114" s="226" t="s">
        <v>698</v>
      </c>
      <c r="S114" s="227">
        <f t="shared" si="3"/>
        <v>2</v>
      </c>
    </row>
    <row r="115" spans="15:19" x14ac:dyDescent="0.2">
      <c r="O115" s="233" t="str">
        <f>L11</f>
        <v>Safety</v>
      </c>
      <c r="P115" s="234">
        <f>M12</f>
        <v>1</v>
      </c>
      <c r="Q115" s="235">
        <f>N12</f>
        <v>0.64266204833984375</v>
      </c>
      <c r="R115" s="225" t="s">
        <v>699</v>
      </c>
      <c r="S115" s="227">
        <f>S11</f>
        <v>1</v>
      </c>
    </row>
    <row r="116" spans="15:19" x14ac:dyDescent="0.2">
      <c r="O116" s="233"/>
      <c r="P116" s="234"/>
      <c r="Q116" s="235"/>
      <c r="R116" s="226" t="s">
        <v>700</v>
      </c>
      <c r="S116" s="227">
        <f>S12</f>
        <v>1</v>
      </c>
    </row>
    <row r="117" spans="15:19" x14ac:dyDescent="0.2">
      <c r="R117" s="87"/>
    </row>
    <row r="119" spans="15:19" x14ac:dyDescent="0.2">
      <c r="O119" s="73" t="str">
        <f>G19</f>
        <v>Input</v>
      </c>
      <c r="P119" s="7">
        <f t="shared" ref="P119:Q119" si="4">H19</f>
        <v>1</v>
      </c>
      <c r="Q119" s="8">
        <f t="shared" si="4"/>
        <v>0.47380158305168152</v>
      </c>
    </row>
    <row r="120" spans="15:19" x14ac:dyDescent="0.2">
      <c r="O120" s="73" t="str">
        <f>G21</f>
        <v>Throughput</v>
      </c>
      <c r="P120" s="7">
        <f t="shared" ref="P120:Q120" si="5">H21</f>
        <v>1</v>
      </c>
      <c r="Q120" s="8">
        <f t="shared" si="5"/>
        <v>0.60848575830459595</v>
      </c>
    </row>
    <row r="121" spans="15:19" x14ac:dyDescent="0.2">
      <c r="O121" s="73" t="str">
        <f>G23</f>
        <v>Output</v>
      </c>
      <c r="P121" s="7">
        <f t="shared" ref="P121:Q121" si="6">H23</f>
        <v>1</v>
      </c>
      <c r="Q121" s="8">
        <f t="shared" si="6"/>
        <v>0.50164163112640381</v>
      </c>
    </row>
    <row r="122" spans="15:19" x14ac:dyDescent="0.2">
      <c r="O122" s="73" t="str">
        <f>G25</f>
        <v>Outcome</v>
      </c>
      <c r="P122" s="7">
        <f t="shared" ref="P122:Q122" si="7">H25</f>
        <v>1</v>
      </c>
      <c r="Q122" s="8">
        <f t="shared" si="7"/>
        <v>0.54551148414611816</v>
      </c>
    </row>
  </sheetData>
  <sheetProtection pivotTables="0"/>
  <autoFilter ref="B4:E4" xr:uid="{00000000-0009-0000-0000-000000000000}">
    <sortState xmlns:xlrd2="http://schemas.microsoft.com/office/spreadsheetml/2017/richdata2" ref="B5:E39">
      <sortCondition ref="D4"/>
    </sortState>
  </autoFilter>
  <sortState xmlns:xlrd2="http://schemas.microsoft.com/office/spreadsheetml/2017/richdata2" ref="W3:X42">
    <sortCondition descending="1" ref="W3"/>
  </sortState>
  <mergeCells count="44">
    <mergeCell ref="G19:G20"/>
    <mergeCell ref="G21:G22"/>
    <mergeCell ref="G23:G24"/>
    <mergeCell ref="G25:G26"/>
    <mergeCell ref="L3:L6"/>
    <mergeCell ref="L7:L10"/>
    <mergeCell ref="L11:L14"/>
    <mergeCell ref="L15:L18"/>
    <mergeCell ref="L39:L42"/>
    <mergeCell ref="L19:L22"/>
    <mergeCell ref="L23:L26"/>
    <mergeCell ref="L27:L30"/>
    <mergeCell ref="L31:L34"/>
    <mergeCell ref="L35:L38"/>
    <mergeCell ref="O92:O94"/>
    <mergeCell ref="P92:P94"/>
    <mergeCell ref="Q92:Q94"/>
    <mergeCell ref="O95:O96"/>
    <mergeCell ref="P95:P96"/>
    <mergeCell ref="Q95:Q96"/>
    <mergeCell ref="O97:O98"/>
    <mergeCell ref="P97:P98"/>
    <mergeCell ref="Q97:Q98"/>
    <mergeCell ref="O99:O101"/>
    <mergeCell ref="P99:P101"/>
    <mergeCell ref="Q99:Q101"/>
    <mergeCell ref="O102:O104"/>
    <mergeCell ref="P102:P104"/>
    <mergeCell ref="Q102:Q104"/>
    <mergeCell ref="O105:O106"/>
    <mergeCell ref="P105:P106"/>
    <mergeCell ref="Q105:Q106"/>
    <mergeCell ref="O107:O108"/>
    <mergeCell ref="P107:P108"/>
    <mergeCell ref="Q107:Q108"/>
    <mergeCell ref="O109:O111"/>
    <mergeCell ref="P109:P111"/>
    <mergeCell ref="Q109:Q111"/>
    <mergeCell ref="O112:O114"/>
    <mergeCell ref="P112:P114"/>
    <mergeCell ref="Q112:Q114"/>
    <mergeCell ref="O115:O116"/>
    <mergeCell ref="P115:P116"/>
    <mergeCell ref="Q115:Q116"/>
  </mergeCells>
  <phoneticPr fontId="7" type="noConversion"/>
  <pageMargins left="0.7" right="0.7" top="0.75" bottom="0.75" header="0.3" footer="0.3"/>
  <pageSetup paperSize="9" orientation="portrait" r:id="rId2"/>
  <ignoredErrors>
    <ignoredError sqref="Q2 T2 V2" numberStoredAsText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80"/>
  <sheetViews>
    <sheetView workbookViewId="0">
      <selection activeCell="E27" sqref="E27"/>
    </sheetView>
  </sheetViews>
  <sheetFormatPr defaultRowHeight="13.2" x14ac:dyDescent="0.25"/>
  <sheetData>
    <row r="1" spans="1:24" x14ac:dyDescent="0.25">
      <c r="A1" s="1" t="s">
        <v>287</v>
      </c>
      <c r="B1" t="s">
        <v>9</v>
      </c>
      <c r="C1" t="s">
        <v>423</v>
      </c>
      <c r="D1" t="s">
        <v>645</v>
      </c>
      <c r="E1" t="s">
        <v>646</v>
      </c>
      <c r="F1" t="s">
        <v>426</v>
      </c>
      <c r="G1" t="s">
        <v>427</v>
      </c>
      <c r="H1" t="s">
        <v>436</v>
      </c>
      <c r="I1" t="s">
        <v>437</v>
      </c>
      <c r="J1" t="s">
        <v>438</v>
      </c>
      <c r="K1" t="s">
        <v>428</v>
      </c>
      <c r="L1" t="s">
        <v>429</v>
      </c>
      <c r="M1" t="s">
        <v>430</v>
      </c>
      <c r="N1" t="s">
        <v>431</v>
      </c>
      <c r="O1" t="s">
        <v>582</v>
      </c>
      <c r="P1" t="s">
        <v>439</v>
      </c>
      <c r="Q1" t="s">
        <v>440</v>
      </c>
      <c r="R1" t="s">
        <v>441</v>
      </c>
      <c r="S1" t="s">
        <v>442</v>
      </c>
      <c r="T1" t="s">
        <v>432</v>
      </c>
      <c r="U1" t="s">
        <v>443</v>
      </c>
      <c r="V1" t="s">
        <v>433</v>
      </c>
      <c r="W1" t="s">
        <v>434</v>
      </c>
      <c r="X1" t="s">
        <v>435</v>
      </c>
    </row>
    <row r="2" spans="1:24" x14ac:dyDescent="0.25">
      <c r="A2" s="32" t="s">
        <v>366</v>
      </c>
      <c r="B2" t="s">
        <v>65</v>
      </c>
      <c r="C2">
        <v>0.14984115958213806</v>
      </c>
      <c r="D2">
        <v>6.983540952205658E-2</v>
      </c>
      <c r="E2">
        <v>0.33043551445007324</v>
      </c>
      <c r="F2">
        <v>0.39226070046424866</v>
      </c>
      <c r="G2">
        <v>0.43070963025093079</v>
      </c>
      <c r="H2">
        <v>0.40008231997489929</v>
      </c>
      <c r="I2">
        <v>0.41254538297653198</v>
      </c>
      <c r="J2">
        <v>0.25918200612068176</v>
      </c>
      <c r="K2">
        <v>0.33238354325294495</v>
      </c>
      <c r="L2">
        <v>0.32001355290412903</v>
      </c>
      <c r="M2">
        <v>0.22102786600589752</v>
      </c>
      <c r="N2">
        <v>0.34767666459083557</v>
      </c>
      <c r="O2">
        <v>0.18006500601768494</v>
      </c>
      <c r="P2">
        <v>0.40264248847961426</v>
      </c>
      <c r="Q2">
        <v>0.40077024698257446</v>
      </c>
      <c r="R2">
        <v>0.90694344043731689</v>
      </c>
      <c r="S2">
        <v>0.15989808738231659</v>
      </c>
      <c r="T2">
        <v>0.43330535292625427</v>
      </c>
      <c r="U2">
        <v>0.25094881653785706</v>
      </c>
      <c r="V2">
        <v>0.52816122770309448</v>
      </c>
      <c r="W2">
        <v>0.21789132058620453</v>
      </c>
      <c r="X2">
        <v>0.4518907368183136</v>
      </c>
    </row>
    <row r="3" spans="1:24" x14ac:dyDescent="0.25">
      <c r="A3" s="32" t="s">
        <v>367</v>
      </c>
      <c r="B3" t="s">
        <v>66</v>
      </c>
      <c r="C3">
        <v>0.65430527925491333</v>
      </c>
      <c r="D3">
        <v>0.38224413990974426</v>
      </c>
      <c r="E3">
        <v>0.48984843492507935</v>
      </c>
      <c r="F3">
        <v>0.64384979009628296</v>
      </c>
      <c r="G3">
        <v>0.55694407224655151</v>
      </c>
      <c r="H3">
        <v>0.5797194242477417</v>
      </c>
      <c r="I3">
        <v>0.70467740297317505</v>
      </c>
      <c r="J3">
        <v>0.4869225025177002</v>
      </c>
      <c r="K3">
        <v>0.43996340036392212</v>
      </c>
      <c r="L3">
        <v>0.74733412265777588</v>
      </c>
      <c r="M3">
        <v>0.62908679246902466</v>
      </c>
      <c r="N3">
        <v>0.50748807191848755</v>
      </c>
      <c r="O3">
        <v>0.23089207708835602</v>
      </c>
      <c r="P3">
        <v>0.93877553939819336</v>
      </c>
      <c r="Q3">
        <v>0.84057092666625977</v>
      </c>
      <c r="R3">
        <v>0.99986207485198975</v>
      </c>
      <c r="S3">
        <v>0.46029099822044373</v>
      </c>
      <c r="T3">
        <v>0.64813715219497681</v>
      </c>
      <c r="U3">
        <v>0.48712563514709473</v>
      </c>
      <c r="V3">
        <v>0.47004878520965576</v>
      </c>
      <c r="W3">
        <v>0.32071095705032349</v>
      </c>
      <c r="X3">
        <v>0.45241808891296387</v>
      </c>
    </row>
    <row r="4" spans="1:24" x14ac:dyDescent="0.25">
      <c r="A4" s="32" t="s">
        <v>296</v>
      </c>
      <c r="B4" t="s">
        <v>67</v>
      </c>
      <c r="C4">
        <v>0.49141746759414673</v>
      </c>
      <c r="D4">
        <v>0.47766110301017761</v>
      </c>
      <c r="E4">
        <v>0.51622545719146729</v>
      </c>
      <c r="F4">
        <v>0.69976043701171875</v>
      </c>
      <c r="G4">
        <v>0.43806853890419006</v>
      </c>
      <c r="H4">
        <v>0.7397913932800293</v>
      </c>
      <c r="I4">
        <v>0.75484591722488403</v>
      </c>
      <c r="J4">
        <v>0.67565083503723145</v>
      </c>
      <c r="K4">
        <v>0.37278774380683899</v>
      </c>
      <c r="L4">
        <v>0.62228530645370483</v>
      </c>
      <c r="M4">
        <v>0.62612009048461914</v>
      </c>
      <c r="N4">
        <v>0.52208089828491211</v>
      </c>
      <c r="O4">
        <v>0.31997731328010559</v>
      </c>
      <c r="P4">
        <v>0.88132798671722412</v>
      </c>
      <c r="Q4">
        <v>0.7196919322013855</v>
      </c>
      <c r="R4">
        <v>0.99332726001739502</v>
      </c>
      <c r="S4">
        <v>0.38261893391609192</v>
      </c>
      <c r="T4">
        <v>0.58849054574966431</v>
      </c>
      <c r="U4">
        <v>0.4527740478515625</v>
      </c>
      <c r="V4">
        <v>0.59692788124084473</v>
      </c>
      <c r="W4">
        <v>9.8730027675628662E-2</v>
      </c>
      <c r="X4">
        <v>0.51740509271621704</v>
      </c>
    </row>
    <row r="5" spans="1:24" x14ac:dyDescent="0.25">
      <c r="A5" s="32" t="s">
        <v>298</v>
      </c>
      <c r="B5" t="s">
        <v>68</v>
      </c>
      <c r="C5">
        <v>0.5299304723739624</v>
      </c>
      <c r="D5">
        <v>0.38653331995010376</v>
      </c>
      <c r="E5">
        <v>0.47958958148956299</v>
      </c>
      <c r="F5">
        <v>0.67628312110900879</v>
      </c>
      <c r="G5">
        <v>0.58542436361312866</v>
      </c>
      <c r="H5">
        <v>0.39619466662406921</v>
      </c>
      <c r="I5">
        <v>0.49255052208900452</v>
      </c>
      <c r="J5">
        <v>0.36091792583465576</v>
      </c>
      <c r="K5">
        <v>0.45089992880821228</v>
      </c>
      <c r="L5">
        <v>0.78791183233261108</v>
      </c>
      <c r="M5">
        <v>0.56812906265258789</v>
      </c>
      <c r="N5">
        <v>0.44024720788002014</v>
      </c>
      <c r="O5">
        <v>0.22573374211788177</v>
      </c>
      <c r="P5">
        <v>0.95804989337921143</v>
      </c>
      <c r="Q5">
        <v>0.8064759373664856</v>
      </c>
      <c r="R5">
        <v>0.99987930059432983</v>
      </c>
      <c r="S5">
        <v>0.63784998655319214</v>
      </c>
      <c r="T5">
        <v>0.5899512767791748</v>
      </c>
      <c r="U5">
        <v>0.48881819844245911</v>
      </c>
      <c r="V5">
        <v>0.46554720401763916</v>
      </c>
      <c r="W5">
        <v>0.15001274645328522</v>
      </c>
      <c r="X5">
        <v>0.50469106435775757</v>
      </c>
    </row>
    <row r="6" spans="1:24" x14ac:dyDescent="0.25">
      <c r="A6" s="32" t="s">
        <v>299</v>
      </c>
      <c r="B6" t="s">
        <v>69</v>
      </c>
      <c r="C6">
        <v>0.59461593627929688</v>
      </c>
      <c r="D6">
        <v>0.42827385663986206</v>
      </c>
      <c r="E6">
        <v>0.68168741464614868</v>
      </c>
      <c r="F6">
        <v>0.67952913045883179</v>
      </c>
      <c r="G6">
        <v>0.57091426849365234</v>
      </c>
      <c r="H6">
        <v>0.1643671840429306</v>
      </c>
      <c r="I6">
        <v>0.50973594188690186</v>
      </c>
      <c r="J6">
        <v>0.28596854209899902</v>
      </c>
      <c r="K6">
        <v>0.47050657868385315</v>
      </c>
      <c r="L6">
        <v>0.68149399757385254</v>
      </c>
      <c r="M6">
        <v>0.58109015226364136</v>
      </c>
      <c r="N6">
        <v>0.6420055627822876</v>
      </c>
      <c r="O6">
        <v>0.29369151592254639</v>
      </c>
      <c r="P6">
        <v>0.65275430679321289</v>
      </c>
      <c r="Q6">
        <v>0.8034014105796814</v>
      </c>
      <c r="R6">
        <v>0.99922412633895874</v>
      </c>
      <c r="S6">
        <v>0.62275087833404541</v>
      </c>
      <c r="T6">
        <v>0.5654112696647644</v>
      </c>
      <c r="U6">
        <v>0.50156575441360474</v>
      </c>
      <c r="V6">
        <v>0.45925170183181763</v>
      </c>
      <c r="W6">
        <v>2.1048678085207939E-2</v>
      </c>
      <c r="X6">
        <v>0.49921563267707825</v>
      </c>
    </row>
    <row r="7" spans="1:24" x14ac:dyDescent="0.25">
      <c r="A7" s="32" t="s">
        <v>306</v>
      </c>
      <c r="B7" t="s">
        <v>70</v>
      </c>
      <c r="C7">
        <v>0.24916772544384003</v>
      </c>
      <c r="D7">
        <v>9.2655695974826813E-2</v>
      </c>
      <c r="E7">
        <v>0.29630044102668762</v>
      </c>
      <c r="F7">
        <v>0.31954577565193176</v>
      </c>
      <c r="G7">
        <v>0.45656996965408325</v>
      </c>
      <c r="H7">
        <v>0.58122092485427856</v>
      </c>
      <c r="I7">
        <v>0.53659617900848389</v>
      </c>
      <c r="J7">
        <v>0.43175369501113892</v>
      </c>
      <c r="K7">
        <v>0.52318269014358521</v>
      </c>
      <c r="L7">
        <v>0.52816706895828247</v>
      </c>
      <c r="M7">
        <v>0.2887401282787323</v>
      </c>
      <c r="N7">
        <v>0.33303552865982056</v>
      </c>
      <c r="O7">
        <v>0.246912881731987</v>
      </c>
      <c r="P7">
        <v>0.45874568819999695</v>
      </c>
      <c r="Q7">
        <v>0.66057687997817993</v>
      </c>
      <c r="R7">
        <v>0.97246408462524414</v>
      </c>
      <c r="S7">
        <v>0.16351565718650818</v>
      </c>
      <c r="T7">
        <v>0.36725765466690063</v>
      </c>
      <c r="U7">
        <v>0.30958181619644165</v>
      </c>
      <c r="V7">
        <v>0.48830586671829224</v>
      </c>
      <c r="W7">
        <v>0.11715621501207352</v>
      </c>
      <c r="X7">
        <v>0.60595804452896118</v>
      </c>
    </row>
    <row r="8" spans="1:24" x14ac:dyDescent="0.25">
      <c r="A8" s="32" t="s">
        <v>368</v>
      </c>
      <c r="B8" t="s">
        <v>71</v>
      </c>
      <c r="C8">
        <v>1.7996312218215849E-9</v>
      </c>
      <c r="D8">
        <v>0.10474043339490891</v>
      </c>
      <c r="E8">
        <v>0.43340656161308289</v>
      </c>
      <c r="F8">
        <v>0.36362361907958984</v>
      </c>
      <c r="G8">
        <v>0.43991470336914063</v>
      </c>
      <c r="H8">
        <v>0.48669454455375671</v>
      </c>
      <c r="I8">
        <v>0.61502158641815186</v>
      </c>
      <c r="J8">
        <v>0.32210510969161987</v>
      </c>
      <c r="K8">
        <v>0.44278940558433533</v>
      </c>
      <c r="L8">
        <v>0.53349548578262329</v>
      </c>
      <c r="M8">
        <v>0.17640715837478638</v>
      </c>
      <c r="N8">
        <v>0.37960904836654663</v>
      </c>
      <c r="O8">
        <v>0.2628854513168335</v>
      </c>
      <c r="P8">
        <v>0.39716449379920959</v>
      </c>
      <c r="Q8">
        <v>0.67807632684707642</v>
      </c>
      <c r="R8">
        <v>0.95349758863449097</v>
      </c>
      <c r="S8">
        <v>0.16244567930698395</v>
      </c>
      <c r="T8">
        <v>0.49136486649513245</v>
      </c>
      <c r="U8">
        <v>0.34930813312530518</v>
      </c>
      <c r="V8">
        <v>0.49681779742240906</v>
      </c>
      <c r="W8">
        <v>2.3364150896668434E-2</v>
      </c>
      <c r="X8">
        <v>0.45712393522262573</v>
      </c>
    </row>
    <row r="9" spans="1:24" x14ac:dyDescent="0.25">
      <c r="A9" s="32" t="s">
        <v>302</v>
      </c>
      <c r="B9" t="s">
        <v>72</v>
      </c>
      <c r="C9">
        <v>0.41272717714309692</v>
      </c>
      <c r="D9">
        <v>0.1359773725271225</v>
      </c>
      <c r="E9">
        <v>0.52323085069656372</v>
      </c>
      <c r="F9">
        <v>0.50654566287994385</v>
      </c>
      <c r="G9">
        <v>0.46211251616477966</v>
      </c>
      <c r="H9">
        <v>0.53539031744003296</v>
      </c>
      <c r="I9">
        <v>0.37012258172035217</v>
      </c>
      <c r="J9">
        <v>0.25043660402297974</v>
      </c>
      <c r="K9">
        <v>0.42434251308441162</v>
      </c>
      <c r="L9">
        <v>0.33073177933692932</v>
      </c>
      <c r="M9">
        <v>0.41227522492408752</v>
      </c>
      <c r="N9">
        <v>0.36040219664573669</v>
      </c>
      <c r="O9">
        <v>0.37148734927177429</v>
      </c>
      <c r="P9">
        <v>0.43878635764122009</v>
      </c>
      <c r="Q9">
        <v>0.7729719877243042</v>
      </c>
      <c r="R9">
        <v>0.90521925687789917</v>
      </c>
      <c r="S9">
        <v>0.28263986110687256</v>
      </c>
      <c r="T9">
        <v>0.44371965527534485</v>
      </c>
      <c r="U9">
        <v>0.34576839208602905</v>
      </c>
      <c r="V9">
        <v>0.49146774411201477</v>
      </c>
      <c r="W9">
        <v>7.5526252388954163E-2</v>
      </c>
      <c r="X9">
        <v>0.36978510022163391</v>
      </c>
    </row>
    <row r="10" spans="1:24" x14ac:dyDescent="0.25">
      <c r="A10" s="32" t="s">
        <v>315</v>
      </c>
      <c r="B10" t="s">
        <v>73</v>
      </c>
      <c r="C10">
        <v>0.54467177391052246</v>
      </c>
      <c r="D10">
        <v>0.46398001909255981</v>
      </c>
      <c r="E10">
        <v>0.66165512800216675</v>
      </c>
      <c r="F10">
        <v>0.80034339427947998</v>
      </c>
      <c r="G10">
        <v>0.50415229797363281</v>
      </c>
      <c r="H10">
        <v>0.68984889984130859</v>
      </c>
      <c r="I10">
        <v>0.61576825380325317</v>
      </c>
      <c r="J10">
        <v>0.67075067758560181</v>
      </c>
      <c r="K10">
        <v>0.48798322677612305</v>
      </c>
      <c r="L10">
        <v>0.80395287275314331</v>
      </c>
      <c r="M10">
        <v>0.59809261560440063</v>
      </c>
      <c r="N10">
        <v>0.60654598474502563</v>
      </c>
      <c r="O10">
        <v>0.34382638335227966</v>
      </c>
      <c r="P10">
        <v>0.74460583925247192</v>
      </c>
      <c r="Q10">
        <v>0.80807691812515259</v>
      </c>
      <c r="R10">
        <v>0.99993103742599487</v>
      </c>
      <c r="S10">
        <v>0.56555068492889404</v>
      </c>
      <c r="T10">
        <v>0.53827667236328125</v>
      </c>
      <c r="U10">
        <v>0.56773018836975098</v>
      </c>
      <c r="V10">
        <v>0.49872574210166931</v>
      </c>
      <c r="W10">
        <v>0.13335388898849487</v>
      </c>
      <c r="X10">
        <v>0.69631040096282959</v>
      </c>
    </row>
    <row r="11" spans="1:24" x14ac:dyDescent="0.25">
      <c r="A11" s="32" t="s">
        <v>369</v>
      </c>
      <c r="B11" t="s">
        <v>74</v>
      </c>
      <c r="C11">
        <v>0.60681807994842529</v>
      </c>
      <c r="D11">
        <v>0.73578369617462158</v>
      </c>
      <c r="E11">
        <v>0.71322906017303467</v>
      </c>
      <c r="F11">
        <v>0.6236533522605896</v>
      </c>
      <c r="G11">
        <v>0.56871724128723145</v>
      </c>
      <c r="H11">
        <v>0.20715536177158356</v>
      </c>
      <c r="I11">
        <v>0.51172739267349243</v>
      </c>
      <c r="J11">
        <v>0.39458513259887695</v>
      </c>
      <c r="K11">
        <v>0.57024979591369629</v>
      </c>
      <c r="L11">
        <v>0.72129935026168823</v>
      </c>
      <c r="M11">
        <v>0.65270614624023438</v>
      </c>
      <c r="N11">
        <v>0.56363904476165771</v>
      </c>
      <c r="O11">
        <v>0.22489568591117859</v>
      </c>
      <c r="P11">
        <v>0.70177721977233887</v>
      </c>
      <c r="Q11">
        <v>0.79287070035934448</v>
      </c>
      <c r="R11">
        <v>1</v>
      </c>
      <c r="S11">
        <v>0.28464964032173157</v>
      </c>
      <c r="T11">
        <v>0.70936185121536255</v>
      </c>
      <c r="U11">
        <v>0.68446856737136841</v>
      </c>
      <c r="V11">
        <v>0.24137549102306366</v>
      </c>
      <c r="W11">
        <v>4.0198051465267781E-6</v>
      </c>
      <c r="X11">
        <v>0.2350010871887207</v>
      </c>
    </row>
    <row r="12" spans="1:24" x14ac:dyDescent="0.25">
      <c r="A12" s="32" t="s">
        <v>370</v>
      </c>
      <c r="B12" t="s">
        <v>75</v>
      </c>
      <c r="C12">
        <v>0.48311227560043335</v>
      </c>
      <c r="D12">
        <v>0.32076919078826904</v>
      </c>
      <c r="E12">
        <v>0.26962879300117493</v>
      </c>
      <c r="F12">
        <v>0.685294508934021</v>
      </c>
      <c r="G12">
        <v>0.56421899795532227</v>
      </c>
      <c r="H12">
        <v>0.4950922429561615</v>
      </c>
      <c r="I12">
        <v>0.57572424411773682</v>
      </c>
      <c r="J12">
        <v>0.40539839863777161</v>
      </c>
      <c r="K12">
        <v>0.37248274683952332</v>
      </c>
      <c r="L12">
        <v>0.76090186834335327</v>
      </c>
      <c r="M12">
        <v>0.46908682584762573</v>
      </c>
      <c r="N12">
        <v>0.64257144927978516</v>
      </c>
      <c r="O12">
        <v>0.16244684159755707</v>
      </c>
      <c r="P12">
        <v>1</v>
      </c>
      <c r="Q12">
        <v>0.44509062170982361</v>
      </c>
      <c r="R12">
        <v>0.99998277425765991</v>
      </c>
      <c r="S12">
        <v>0.46196496486663818</v>
      </c>
      <c r="T12">
        <v>0.63637268543243408</v>
      </c>
      <c r="U12">
        <v>0.50653940439224243</v>
      </c>
      <c r="V12">
        <v>0.44582852721214294</v>
      </c>
      <c r="W12">
        <v>0.1707131415605545</v>
      </c>
      <c r="X12">
        <v>0.4021889865398407</v>
      </c>
    </row>
    <row r="13" spans="1:24" x14ac:dyDescent="0.25">
      <c r="A13" s="32" t="s">
        <v>304</v>
      </c>
      <c r="B13" t="s">
        <v>76</v>
      </c>
      <c r="C13">
        <v>0.50509148836135864</v>
      </c>
      <c r="D13">
        <v>0.6061704158782959</v>
      </c>
      <c r="E13">
        <v>0.78267312049865723</v>
      </c>
      <c r="F13">
        <v>0.83229595422744751</v>
      </c>
      <c r="G13">
        <v>0.57067024707794189</v>
      </c>
      <c r="H13">
        <v>0.2965596616268158</v>
      </c>
      <c r="I13">
        <v>0.43225750327110291</v>
      </c>
      <c r="J13">
        <v>0.42509138584136963</v>
      </c>
      <c r="K13">
        <v>0.51604378223419189</v>
      </c>
      <c r="L13">
        <v>0.64057612419128418</v>
      </c>
      <c r="M13">
        <v>0.71640557050704956</v>
      </c>
      <c r="N13">
        <v>0.58567345142364502</v>
      </c>
      <c r="O13">
        <v>0.28858000040054321</v>
      </c>
      <c r="P13">
        <v>0.78785789012908936</v>
      </c>
      <c r="Q13">
        <v>0.77483475208282471</v>
      </c>
      <c r="R13">
        <v>0.99996548891067505</v>
      </c>
      <c r="S13">
        <v>0.66269731521606445</v>
      </c>
      <c r="T13">
        <v>0.5391584038734436</v>
      </c>
      <c r="U13">
        <v>0.48513919115066528</v>
      </c>
      <c r="V13">
        <v>0.463733971118927</v>
      </c>
      <c r="W13">
        <v>1.590273529291153E-2</v>
      </c>
      <c r="X13">
        <v>0.55638450384140015</v>
      </c>
    </row>
    <row r="14" spans="1:24" x14ac:dyDescent="0.25">
      <c r="A14" s="32" t="s">
        <v>371</v>
      </c>
      <c r="B14" t="s">
        <v>77</v>
      </c>
      <c r="C14">
        <v>0.42182669043540955</v>
      </c>
      <c r="D14">
        <v>0.24321804940700531</v>
      </c>
      <c r="E14">
        <v>0.35736554861068726</v>
      </c>
      <c r="F14">
        <v>0.55349874496459961</v>
      </c>
      <c r="G14">
        <v>0.41483712196350098</v>
      </c>
      <c r="H14">
        <v>0.52997130155563354</v>
      </c>
      <c r="I14">
        <v>0.51151329278945923</v>
      </c>
      <c r="J14">
        <v>0.32884779572486877</v>
      </c>
      <c r="K14">
        <v>0.46352362632751465</v>
      </c>
      <c r="L14">
        <v>0.59996014833450317</v>
      </c>
      <c r="M14">
        <v>0.48076695203781128</v>
      </c>
      <c r="N14">
        <v>0.62528669834136963</v>
      </c>
      <c r="O14">
        <v>0.18591699004173279</v>
      </c>
      <c r="P14">
        <v>0.51204115152359009</v>
      </c>
      <c r="Q14">
        <v>0.76132631301879883</v>
      </c>
      <c r="R14">
        <v>0.99108576774597168</v>
      </c>
      <c r="S14">
        <v>0.23138029873371124</v>
      </c>
      <c r="T14">
        <v>0.53598332405090332</v>
      </c>
      <c r="U14">
        <v>0.37710455060005188</v>
      </c>
      <c r="V14">
        <v>0.89441889524459839</v>
      </c>
      <c r="W14">
        <v>0.10490000247955322</v>
      </c>
      <c r="X14">
        <v>0.65595453977584839</v>
      </c>
    </row>
    <row r="15" spans="1:24" x14ac:dyDescent="0.25">
      <c r="A15" s="32" t="s">
        <v>312</v>
      </c>
      <c r="B15" t="s">
        <v>78</v>
      </c>
      <c r="C15">
        <v>0.46596097946166992</v>
      </c>
      <c r="D15">
        <v>0.44254401326179504</v>
      </c>
      <c r="E15">
        <v>0.73142975568771362</v>
      </c>
      <c r="F15">
        <v>0.61878633499145508</v>
      </c>
      <c r="G15">
        <v>0.42468127608299255</v>
      </c>
      <c r="H15">
        <v>0.67134332656860352</v>
      </c>
      <c r="I15">
        <v>0.6044623851776123</v>
      </c>
      <c r="J15">
        <v>0.5266042947769165</v>
      </c>
      <c r="K15">
        <v>0.43757060170173645</v>
      </c>
      <c r="L15">
        <v>0.68169206380844116</v>
      </c>
      <c r="M15">
        <v>0.46106177568435669</v>
      </c>
      <c r="N15">
        <v>0.63377940654754639</v>
      </c>
      <c r="O15">
        <v>0.27746099233627319</v>
      </c>
      <c r="P15">
        <v>0.89703130722045898</v>
      </c>
      <c r="Q15">
        <v>0.78312146663665771</v>
      </c>
      <c r="R15">
        <v>0.97763675451278687</v>
      </c>
      <c r="S15">
        <v>0.50933748483657837</v>
      </c>
      <c r="T15">
        <v>0.79924845695495605</v>
      </c>
      <c r="U15">
        <v>0.45358079671859741</v>
      </c>
      <c r="V15">
        <v>0.67647331953048706</v>
      </c>
      <c r="W15">
        <v>0.36442357301712036</v>
      </c>
      <c r="X15">
        <v>0.69663965702056885</v>
      </c>
    </row>
    <row r="16" spans="1:24" x14ac:dyDescent="0.25">
      <c r="A16" s="32" t="s">
        <v>372</v>
      </c>
      <c r="B16" t="s">
        <v>79</v>
      </c>
      <c r="C16">
        <v>0.4623878002166748</v>
      </c>
      <c r="D16">
        <v>0.36660131812095642</v>
      </c>
      <c r="E16">
        <v>0.18413008749485016</v>
      </c>
      <c r="F16">
        <v>0.56434881687164307</v>
      </c>
      <c r="G16">
        <v>0.48101353645324707</v>
      </c>
      <c r="H16">
        <v>0.76171934604644775</v>
      </c>
      <c r="I16">
        <v>0.5599745512008667</v>
      </c>
      <c r="J16">
        <v>0.61987435817718506</v>
      </c>
      <c r="K16">
        <v>0.41494113206863403</v>
      </c>
      <c r="L16">
        <v>0.75886499881744385</v>
      </c>
      <c r="M16">
        <v>0.46872210502624512</v>
      </c>
      <c r="N16">
        <v>0.43667176365852356</v>
      </c>
      <c r="O16">
        <v>0.27022606134414673</v>
      </c>
      <c r="P16">
        <v>0.51044607162475586</v>
      </c>
      <c r="Q16">
        <v>0.72241294384002686</v>
      </c>
      <c r="R16">
        <v>0.9988102912902832</v>
      </c>
      <c r="S16">
        <v>0.1582515686750412</v>
      </c>
      <c r="T16">
        <v>0.5791240930557251</v>
      </c>
      <c r="U16">
        <v>0.46153140068054199</v>
      </c>
      <c r="V16">
        <v>0.51513504981994629</v>
      </c>
      <c r="W16">
        <v>6.0202531516551971E-2</v>
      </c>
      <c r="X16">
        <v>0.51644778251647949</v>
      </c>
    </row>
    <row r="17" spans="1:24" x14ac:dyDescent="0.25">
      <c r="A17" s="32" t="s">
        <v>321</v>
      </c>
      <c r="B17" t="s">
        <v>80</v>
      </c>
      <c r="C17">
        <v>0.55579495429992676</v>
      </c>
      <c r="D17">
        <v>0.33469301462173462</v>
      </c>
      <c r="E17">
        <v>0.74074208736419678</v>
      </c>
      <c r="F17">
        <v>0.62842535972595215</v>
      </c>
      <c r="G17">
        <v>0.57131510972976685</v>
      </c>
      <c r="H17">
        <v>0.2430301308631897</v>
      </c>
      <c r="I17">
        <v>0.28013709187507629</v>
      </c>
      <c r="J17">
        <v>0.47845408320426941</v>
      </c>
      <c r="K17">
        <v>0.56295961141586304</v>
      </c>
      <c r="L17">
        <v>0.73503899574279785</v>
      </c>
      <c r="M17">
        <v>0.54821902513504028</v>
      </c>
      <c r="N17">
        <v>0.67802482843399048</v>
      </c>
      <c r="O17">
        <v>0.42097702622413635</v>
      </c>
      <c r="P17">
        <v>0.79524886608123779</v>
      </c>
      <c r="Q17">
        <v>0.75984853506088257</v>
      </c>
      <c r="R17">
        <v>0.92418575286865234</v>
      </c>
      <c r="S17">
        <v>0.39112824201583862</v>
      </c>
      <c r="T17">
        <v>0.51712143421173096</v>
      </c>
      <c r="U17">
        <v>0.53364259004592896</v>
      </c>
      <c r="V17">
        <v>0.41637101769447327</v>
      </c>
      <c r="W17">
        <v>0.48540490865707397</v>
      </c>
      <c r="X17">
        <v>0.56072789430618286</v>
      </c>
    </row>
    <row r="18" spans="1:24" x14ac:dyDescent="0.25">
      <c r="A18" s="32" t="s">
        <v>373</v>
      </c>
      <c r="B18" t="s">
        <v>81</v>
      </c>
      <c r="C18">
        <v>0.46010559797286987</v>
      </c>
      <c r="D18">
        <v>0.12473740428686142</v>
      </c>
      <c r="E18">
        <v>0.31692624092102051</v>
      </c>
      <c r="F18">
        <v>0.39245429635047913</v>
      </c>
      <c r="G18">
        <v>0.36839890480041504</v>
      </c>
      <c r="H18">
        <v>0.32331556081771851</v>
      </c>
      <c r="I18">
        <v>0.46500766277313232</v>
      </c>
      <c r="J18">
        <v>0.19085262715816498</v>
      </c>
      <c r="K18">
        <v>0.44835802912712097</v>
      </c>
      <c r="L18">
        <v>0.4618707001209259</v>
      </c>
      <c r="M18">
        <v>0.38248178362846375</v>
      </c>
      <c r="N18">
        <v>0.47090855240821838</v>
      </c>
      <c r="O18">
        <v>0.20082198083400726</v>
      </c>
      <c r="P18">
        <v>0.58207589387893677</v>
      </c>
      <c r="Q18">
        <v>0.65359550714492798</v>
      </c>
      <c r="R18">
        <v>0.91211616992950439</v>
      </c>
      <c r="S18">
        <v>0.29109689593315125</v>
      </c>
      <c r="T18">
        <v>0.5003020167350769</v>
      </c>
      <c r="U18">
        <v>0.29679021239280701</v>
      </c>
      <c r="V18">
        <v>0.51378941535949707</v>
      </c>
      <c r="W18">
        <v>0.32527759671211243</v>
      </c>
      <c r="X18">
        <v>0.52067935466766357</v>
      </c>
    </row>
    <row r="19" spans="1:24" x14ac:dyDescent="0.25">
      <c r="A19" s="33" t="s">
        <v>374</v>
      </c>
      <c r="B19" t="s">
        <v>82</v>
      </c>
      <c r="C19">
        <v>0.23886243999004364</v>
      </c>
      <c r="D19">
        <v>0.10686274617910385</v>
      </c>
      <c r="E19">
        <v>3.3301334828138351E-2</v>
      </c>
      <c r="F19">
        <v>0.54421263933181763</v>
      </c>
      <c r="G19">
        <v>0.24743203818798065</v>
      </c>
      <c r="H19">
        <v>0.15980668365955353</v>
      </c>
      <c r="I19">
        <v>0.38990363478660583</v>
      </c>
      <c r="J19">
        <v>0.1119871512055397</v>
      </c>
      <c r="K19">
        <v>0.38573735952377319</v>
      </c>
      <c r="L19">
        <v>0.30725899338722229</v>
      </c>
      <c r="M19">
        <v>0.32935842871665955</v>
      </c>
      <c r="N19">
        <v>0.30418300628662109</v>
      </c>
      <c r="O19">
        <v>9.1410689055919647E-2</v>
      </c>
      <c r="P19">
        <v>0.25553452968597412</v>
      </c>
      <c r="Q19">
        <v>0.63989043235778809</v>
      </c>
      <c r="R19">
        <v>0.62072175741195679</v>
      </c>
      <c r="S19">
        <v>0.20970858633518219</v>
      </c>
      <c r="T19">
        <v>0.36720657348632813</v>
      </c>
      <c r="U19">
        <v>0.2078971266746521</v>
      </c>
      <c r="V19">
        <v>0.63930219411849976</v>
      </c>
      <c r="W19">
        <v>0.40560439229011536</v>
      </c>
      <c r="X19">
        <v>0.58526027202606201</v>
      </c>
    </row>
    <row r="20" spans="1:24" x14ac:dyDescent="0.25">
      <c r="A20" s="32" t="s">
        <v>322</v>
      </c>
      <c r="B20" t="s">
        <v>83</v>
      </c>
      <c r="C20">
        <v>0.50905978679656982</v>
      </c>
      <c r="D20">
        <v>0.38099882006645203</v>
      </c>
      <c r="E20">
        <v>0.71680301427841187</v>
      </c>
      <c r="F20">
        <v>0.64114367961883545</v>
      </c>
      <c r="G20">
        <v>0.43557924032211304</v>
      </c>
      <c r="H20">
        <v>0.58567500114440918</v>
      </c>
      <c r="I20">
        <v>0.58774620294570923</v>
      </c>
      <c r="J20">
        <v>0.45305159687995911</v>
      </c>
      <c r="K20">
        <v>0.47539541125297546</v>
      </c>
      <c r="L20">
        <v>0.71103000640869141</v>
      </c>
      <c r="M20">
        <v>0.54619675874710083</v>
      </c>
      <c r="N20">
        <v>0.52691644430160522</v>
      </c>
      <c r="O20">
        <v>0.22052650153636932</v>
      </c>
      <c r="P20">
        <v>0.71885877847671509</v>
      </c>
      <c r="Q20">
        <v>0.76370882987976074</v>
      </c>
      <c r="R20">
        <v>0.99177545309066772</v>
      </c>
      <c r="S20">
        <v>0.26261681318283081</v>
      </c>
      <c r="T20">
        <v>0.59772604703903198</v>
      </c>
      <c r="U20">
        <v>0.4578641951084137</v>
      </c>
      <c r="V20">
        <v>0.55295473337173462</v>
      </c>
      <c r="W20">
        <v>0.22404618561267853</v>
      </c>
      <c r="X20">
        <v>0.63708990812301636</v>
      </c>
    </row>
    <row r="21" spans="1:24" x14ac:dyDescent="0.25">
      <c r="A21" s="32" t="s">
        <v>375</v>
      </c>
      <c r="B21" t="s">
        <v>84</v>
      </c>
      <c r="C21">
        <v>0.60133963823318481</v>
      </c>
      <c r="D21">
        <v>0.54071736335754395</v>
      </c>
      <c r="E21">
        <v>0.7055395245552063</v>
      </c>
      <c r="F21">
        <v>0.73707139492034912</v>
      </c>
      <c r="G21">
        <v>0.54892623424530029</v>
      </c>
      <c r="H21">
        <v>0.81799978017807007</v>
      </c>
      <c r="I21">
        <v>0.82110697031021118</v>
      </c>
      <c r="J21">
        <v>0.68400353193283081</v>
      </c>
      <c r="K21">
        <v>0.44336551427841187</v>
      </c>
      <c r="L21">
        <v>0.80221480131149292</v>
      </c>
      <c r="M21">
        <v>0.60494387149810791</v>
      </c>
      <c r="N21">
        <v>0.66488736867904663</v>
      </c>
      <c r="O21">
        <v>0.27190527319908142</v>
      </c>
      <c r="P21">
        <v>0.830974280834198</v>
      </c>
      <c r="Q21">
        <v>0.82097166776657104</v>
      </c>
      <c r="R21">
        <v>0.99974137544631958</v>
      </c>
      <c r="S21">
        <v>0.30405354499816895</v>
      </c>
      <c r="T21">
        <v>0.73689109086990356</v>
      </c>
      <c r="U21">
        <v>0.48888015747070313</v>
      </c>
      <c r="V21">
        <v>0.46921780705451965</v>
      </c>
      <c r="W21">
        <v>0.36101424694061279</v>
      </c>
      <c r="X21">
        <v>0.65976923704147339</v>
      </c>
    </row>
    <row r="22" spans="1:24" x14ac:dyDescent="0.25">
      <c r="A22" s="32" t="s">
        <v>324</v>
      </c>
      <c r="B22" t="s">
        <v>85</v>
      </c>
      <c r="C22">
        <v>0.44106122851371765</v>
      </c>
      <c r="D22">
        <v>0.30640318989753723</v>
      </c>
      <c r="E22">
        <v>0.55391186475753784</v>
      </c>
      <c r="F22">
        <v>0.60954064130783081</v>
      </c>
      <c r="G22">
        <v>0.41603010892868042</v>
      </c>
      <c r="H22">
        <v>0.67011022567749023</v>
      </c>
      <c r="I22">
        <v>0.6265140175819397</v>
      </c>
      <c r="J22">
        <v>0.41797533631324768</v>
      </c>
      <c r="K22">
        <v>0.47715467214584351</v>
      </c>
      <c r="L22">
        <v>0.65211760997772217</v>
      </c>
      <c r="M22">
        <v>0.46750703454017639</v>
      </c>
      <c r="N22">
        <v>0.60378932952880859</v>
      </c>
      <c r="O22">
        <v>0.24947784841060638</v>
      </c>
      <c r="P22">
        <v>0.60056793689727783</v>
      </c>
      <c r="Q22">
        <v>0.73823517560958862</v>
      </c>
      <c r="R22">
        <v>0.99660325050354004</v>
      </c>
      <c r="S22">
        <v>0.31551545858383179</v>
      </c>
      <c r="T22">
        <v>0.59516900777816772</v>
      </c>
      <c r="U22">
        <v>0.45907780528068542</v>
      </c>
      <c r="V22">
        <v>0.47035408020019531</v>
      </c>
      <c r="W22">
        <v>6.4093694090843201E-2</v>
      </c>
      <c r="X22">
        <v>0.65523427724838257</v>
      </c>
    </row>
    <row r="23" spans="1:24" x14ac:dyDescent="0.25">
      <c r="A23" s="32" t="s">
        <v>376</v>
      </c>
      <c r="B23" t="s">
        <v>86</v>
      </c>
      <c r="C23">
        <v>0.41798201203346252</v>
      </c>
      <c r="D23">
        <v>0.30417308211326599</v>
      </c>
      <c r="E23">
        <v>0.14429159462451935</v>
      </c>
      <c r="F23">
        <v>0.59312421083450317</v>
      </c>
      <c r="G23">
        <v>0.51533782482147217</v>
      </c>
      <c r="H23">
        <v>0.35814464092254639</v>
      </c>
      <c r="I23">
        <v>0.41788655519485474</v>
      </c>
      <c r="J23">
        <v>0.41810306906700134</v>
      </c>
      <c r="K23">
        <v>0.34858685731887817</v>
      </c>
      <c r="L23">
        <v>0.37672850489616394</v>
      </c>
      <c r="M23">
        <v>0.49279695749282837</v>
      </c>
      <c r="N23">
        <v>0.57366490364074707</v>
      </c>
      <c r="O23">
        <v>0.16854965686798096</v>
      </c>
      <c r="P23">
        <v>0.64884907007217407</v>
      </c>
      <c r="Q23">
        <v>0.80625021457672119</v>
      </c>
      <c r="R23">
        <v>0.97763675451278687</v>
      </c>
      <c r="S23">
        <v>0.34586742520332336</v>
      </c>
      <c r="T23">
        <v>0.59471368789672852</v>
      </c>
      <c r="U23">
        <v>0.40972918272018433</v>
      </c>
      <c r="V23">
        <v>0.44326502084732056</v>
      </c>
      <c r="W23">
        <v>9.6056063193827868E-4</v>
      </c>
      <c r="X23">
        <v>0.41394981741905212</v>
      </c>
    </row>
    <row r="24" spans="1:24" x14ac:dyDescent="0.25">
      <c r="A24" s="32" t="s">
        <v>326</v>
      </c>
      <c r="B24" t="s">
        <v>87</v>
      </c>
      <c r="C24">
        <v>0.51304519176483154</v>
      </c>
      <c r="D24">
        <v>0.29551693797111511</v>
      </c>
      <c r="E24">
        <v>0.54683071374893188</v>
      </c>
      <c r="F24">
        <v>0.61624878644943237</v>
      </c>
      <c r="G24">
        <v>0.47664585709571838</v>
      </c>
      <c r="H24">
        <v>0.5426819920539856</v>
      </c>
      <c r="I24">
        <v>0.53167134523391724</v>
      </c>
      <c r="J24">
        <v>0.38317093253135681</v>
      </c>
      <c r="K24">
        <v>0.46261376142501831</v>
      </c>
      <c r="L24">
        <v>0.63367259502410889</v>
      </c>
      <c r="M24">
        <v>0.56461405754089355</v>
      </c>
      <c r="N24">
        <v>0.54069691896438599</v>
      </c>
      <c r="O24">
        <v>0.23317542672157288</v>
      </c>
      <c r="P24">
        <v>0.58790820837020874</v>
      </c>
      <c r="Q24">
        <v>0.73043954372406006</v>
      </c>
      <c r="R24">
        <v>0.99643087387084961</v>
      </c>
      <c r="S24">
        <v>0.36045023798942566</v>
      </c>
      <c r="T24">
        <v>0.60555189847946167</v>
      </c>
      <c r="U24">
        <v>0.46436476707458496</v>
      </c>
      <c r="V24">
        <v>0.50643759965896606</v>
      </c>
      <c r="W24">
        <v>0.15362061560153961</v>
      </c>
      <c r="X24">
        <v>0.62779009342193604</v>
      </c>
    </row>
    <row r="25" spans="1:24" x14ac:dyDescent="0.25">
      <c r="A25" s="33" t="s">
        <v>377</v>
      </c>
      <c r="B25" t="s">
        <v>88</v>
      </c>
      <c r="C25">
        <v>0.40502610802650452</v>
      </c>
      <c r="D25">
        <v>0.29593837261199951</v>
      </c>
      <c r="E25">
        <v>0.50722736120223999</v>
      </c>
      <c r="F25">
        <v>0.58955764770507813</v>
      </c>
      <c r="G25">
        <v>0.45964974164962769</v>
      </c>
      <c r="H25">
        <v>0.29513061046600342</v>
      </c>
      <c r="I25">
        <v>0.2425912469625473</v>
      </c>
      <c r="J25">
        <v>0.23762026429176331</v>
      </c>
      <c r="K25">
        <v>0.34897249937057495</v>
      </c>
      <c r="L25">
        <v>0.53925943374633789</v>
      </c>
      <c r="M25">
        <v>0.39632081985473633</v>
      </c>
      <c r="N25">
        <v>0.53174817562103271</v>
      </c>
      <c r="O25">
        <v>0.18138772249221802</v>
      </c>
      <c r="P25">
        <v>0.72706228494644165</v>
      </c>
      <c r="Q25">
        <v>0.81641340255737305</v>
      </c>
      <c r="R25">
        <v>0.98591303825378418</v>
      </c>
      <c r="S25">
        <v>0.33533760905265808</v>
      </c>
      <c r="T25">
        <v>0.56243658065795898</v>
      </c>
      <c r="U25">
        <v>0.48441785573959351</v>
      </c>
      <c r="V25">
        <v>0.45823341608047485</v>
      </c>
      <c r="W25">
        <v>3.532896563410759E-2</v>
      </c>
      <c r="X25">
        <v>0.37043029069900513</v>
      </c>
    </row>
    <row r="26" spans="1:24" x14ac:dyDescent="0.25">
      <c r="A26" s="32" t="s">
        <v>327</v>
      </c>
      <c r="B26" t="s">
        <v>89</v>
      </c>
      <c r="C26">
        <v>0.40645846724510193</v>
      </c>
      <c r="D26">
        <v>5.505988746881485E-2</v>
      </c>
      <c r="E26">
        <v>0.41263514757156372</v>
      </c>
      <c r="F26">
        <v>0.39016571640968323</v>
      </c>
      <c r="G26">
        <v>0.41768631339073181</v>
      </c>
      <c r="H26">
        <v>0.2871500551700592</v>
      </c>
      <c r="I26">
        <v>0.31587237119674683</v>
      </c>
      <c r="J26">
        <v>0.19579778611660004</v>
      </c>
      <c r="K26">
        <v>0.51843762397766113</v>
      </c>
      <c r="L26">
        <v>0.40788796544075012</v>
      </c>
      <c r="M26">
        <v>0.19191314280033112</v>
      </c>
      <c r="N26">
        <v>0.38343667984008789</v>
      </c>
      <c r="O26">
        <v>0.23603874444961548</v>
      </c>
      <c r="P26">
        <v>0.34247317910194397</v>
      </c>
      <c r="Q26">
        <v>0.61226004362106323</v>
      </c>
      <c r="R26">
        <v>0.81038671731948853</v>
      </c>
      <c r="S26">
        <v>0.21425835788249969</v>
      </c>
      <c r="T26">
        <v>0.51617312431335449</v>
      </c>
      <c r="U26">
        <v>0.2586214542388916</v>
      </c>
      <c r="V26">
        <v>0.48969167470932007</v>
      </c>
      <c r="W26">
        <v>0.395210862159729</v>
      </c>
      <c r="X26">
        <v>0.53104615211486816</v>
      </c>
    </row>
    <row r="27" spans="1:24" x14ac:dyDescent="0.25">
      <c r="A27" s="32" t="s">
        <v>328</v>
      </c>
      <c r="B27" t="s">
        <v>90</v>
      </c>
      <c r="C27">
        <v>0.50944739580154419</v>
      </c>
      <c r="D27">
        <v>0.40115857124328613</v>
      </c>
      <c r="E27">
        <v>0.46264934539794922</v>
      </c>
      <c r="F27">
        <v>0.67935961484909058</v>
      </c>
      <c r="G27">
        <v>0.56247234344482422</v>
      </c>
      <c r="H27">
        <v>0.57597929239273071</v>
      </c>
      <c r="I27">
        <v>0.6235811710357666</v>
      </c>
      <c r="J27">
        <v>0.36430838704109192</v>
      </c>
      <c r="K27">
        <v>0.51516497135162354</v>
      </c>
      <c r="L27">
        <v>0.83998978137969971</v>
      </c>
      <c r="M27">
        <v>0.62509143352508545</v>
      </c>
      <c r="N27">
        <v>0.65678626298904419</v>
      </c>
      <c r="O27">
        <v>0.11461535841226578</v>
      </c>
      <c r="P27">
        <v>0.89342403411865234</v>
      </c>
      <c r="Q27">
        <v>0.80865752696990967</v>
      </c>
      <c r="R27">
        <v>0.99972414970397949</v>
      </c>
      <c r="S27">
        <v>0.54645854234695435</v>
      </c>
      <c r="T27">
        <v>0.7155187726020813</v>
      </c>
      <c r="U27">
        <v>0.54578673839569092</v>
      </c>
      <c r="V27">
        <v>0.47955495119094849</v>
      </c>
      <c r="W27">
        <v>0.25429704785346985</v>
      </c>
      <c r="X27">
        <v>0.55629259347915649</v>
      </c>
    </row>
    <row r="28" spans="1:24" x14ac:dyDescent="0.25">
      <c r="A28" s="32" t="s">
        <v>329</v>
      </c>
      <c r="B28" t="s">
        <v>91</v>
      </c>
      <c r="C28">
        <v>0.47233957052230835</v>
      </c>
      <c r="D28">
        <v>0.33886319398880005</v>
      </c>
      <c r="E28">
        <v>0.52629894018173218</v>
      </c>
      <c r="F28">
        <v>0.43578574061393738</v>
      </c>
      <c r="G28">
        <v>0.50488239526748657</v>
      </c>
      <c r="H28">
        <v>0.74447858333587646</v>
      </c>
      <c r="I28">
        <v>0.70245945453643799</v>
      </c>
      <c r="J28">
        <v>0.47514966130256653</v>
      </c>
      <c r="K28">
        <v>0.45357894897460938</v>
      </c>
      <c r="L28">
        <v>0.59438765048980713</v>
      </c>
      <c r="M28">
        <v>0.43231990933418274</v>
      </c>
      <c r="N28">
        <v>0.54126173257827759</v>
      </c>
      <c r="O28">
        <v>0.33795982599258423</v>
      </c>
      <c r="P28">
        <v>0.63203924894332886</v>
      </c>
      <c r="Q28">
        <v>0.75598454475402832</v>
      </c>
      <c r="R28">
        <v>0.95177334547042847</v>
      </c>
      <c r="S28">
        <v>0.18898424506187439</v>
      </c>
      <c r="T28">
        <v>0.61517548561096191</v>
      </c>
      <c r="U28">
        <v>0.3580704927444458</v>
      </c>
      <c r="V28">
        <v>0.4826405942440033</v>
      </c>
      <c r="W28">
        <v>0.20670740306377411</v>
      </c>
      <c r="X28">
        <v>0.57284122705459595</v>
      </c>
    </row>
    <row r="29" spans="1:24" x14ac:dyDescent="0.25">
      <c r="A29" s="32" t="s">
        <v>378</v>
      </c>
      <c r="B29" t="s">
        <v>92</v>
      </c>
      <c r="C29">
        <v>0.12433592975139618</v>
      </c>
      <c r="D29">
        <v>0.11438135057687759</v>
      </c>
      <c r="E29">
        <v>0.45871183276176453</v>
      </c>
      <c r="F29">
        <v>0.32716467976570129</v>
      </c>
      <c r="G29">
        <v>0.45682445168495178</v>
      </c>
      <c r="H29">
        <v>0.41551876068115234</v>
      </c>
      <c r="I29">
        <v>0.56413412094116211</v>
      </c>
      <c r="J29">
        <v>0.17070125043392181</v>
      </c>
      <c r="K29">
        <v>0.52520012855529785</v>
      </c>
      <c r="L29">
        <v>0.47083991765975952</v>
      </c>
      <c r="M29">
        <v>0.17538341879844666</v>
      </c>
      <c r="N29">
        <v>0.25693202018737793</v>
      </c>
      <c r="O29">
        <v>0.16056619584560394</v>
      </c>
      <c r="P29">
        <v>0.36311826109886169</v>
      </c>
      <c r="Q29">
        <v>0.43385729193687439</v>
      </c>
      <c r="R29">
        <v>0.94660067558288574</v>
      </c>
      <c r="S29">
        <v>0.19728599488735199</v>
      </c>
      <c r="T29">
        <v>0.39582088589668274</v>
      </c>
      <c r="U29">
        <v>0.33606940507888794</v>
      </c>
      <c r="V29">
        <v>0.51702570915222168</v>
      </c>
      <c r="W29">
        <v>0.31693103909492493</v>
      </c>
      <c r="X29">
        <v>0.55761557817459106</v>
      </c>
    </row>
    <row r="30" spans="1:24" x14ac:dyDescent="0.25">
      <c r="A30" s="32" t="s">
        <v>330</v>
      </c>
      <c r="B30" t="s">
        <v>93</v>
      </c>
      <c r="C30">
        <v>0.4383721649646759</v>
      </c>
      <c r="D30">
        <v>0.22925819456577301</v>
      </c>
      <c r="E30">
        <v>0.60473954677581787</v>
      </c>
      <c r="F30">
        <v>0.52618324756622314</v>
      </c>
      <c r="G30">
        <v>0.41842815279960632</v>
      </c>
      <c r="H30">
        <v>0.45617017149925232</v>
      </c>
      <c r="I30">
        <v>0.63203930854797363</v>
      </c>
      <c r="J30">
        <v>0.36536487936973572</v>
      </c>
      <c r="K30">
        <v>0.41481468081474304</v>
      </c>
      <c r="L30">
        <v>0.63532471656799316</v>
      </c>
      <c r="M30">
        <v>0.35349154472351074</v>
      </c>
      <c r="N30">
        <v>0.49495667219161987</v>
      </c>
      <c r="O30">
        <v>0.26255390048027039</v>
      </c>
      <c r="P30">
        <v>0.59917771816253662</v>
      </c>
      <c r="Q30">
        <v>0.75382590293884277</v>
      </c>
      <c r="R30">
        <v>0.99349963665008545</v>
      </c>
      <c r="S30">
        <v>0.35237026214599609</v>
      </c>
      <c r="T30">
        <v>0.59550446271896362</v>
      </c>
      <c r="U30">
        <v>0.39154237508773804</v>
      </c>
      <c r="V30">
        <v>0.47690397500991821</v>
      </c>
      <c r="W30">
        <v>0.26579931378364563</v>
      </c>
      <c r="X30">
        <v>0.54793065786361694</v>
      </c>
    </row>
    <row r="31" spans="1:24" x14ac:dyDescent="0.25">
      <c r="A31" s="32" t="s">
        <v>331</v>
      </c>
      <c r="B31" t="s">
        <v>94</v>
      </c>
      <c r="C31">
        <v>0.45663458108901978</v>
      </c>
      <c r="D31">
        <v>0.19178497791290283</v>
      </c>
      <c r="E31">
        <v>0.48845955729484558</v>
      </c>
      <c r="F31">
        <v>0.54650098085403442</v>
      </c>
      <c r="G31">
        <v>0.41175630688667297</v>
      </c>
      <c r="H31">
        <v>0.52126473188400269</v>
      </c>
      <c r="I31">
        <v>0.46201807260513306</v>
      </c>
      <c r="J31">
        <v>0.29858887195587158</v>
      </c>
      <c r="K31">
        <v>0.45240786671638489</v>
      </c>
      <c r="L31">
        <v>0.669045090675354</v>
      </c>
      <c r="M31">
        <v>0.42994901537895203</v>
      </c>
      <c r="N31">
        <v>0.54309558868408203</v>
      </c>
      <c r="O31">
        <v>0.17211280763149261</v>
      </c>
      <c r="P31">
        <v>0.58129388093948364</v>
      </c>
      <c r="Q31">
        <v>0.8168216347694397</v>
      </c>
      <c r="R31">
        <v>0.9962584376335144</v>
      </c>
      <c r="S31">
        <v>0.38971507549285889</v>
      </c>
      <c r="T31">
        <v>0.45216012001037598</v>
      </c>
      <c r="U31">
        <v>0.42060324549674988</v>
      </c>
      <c r="V31">
        <v>0.50297588109970093</v>
      </c>
      <c r="W31">
        <v>0.20368264615535736</v>
      </c>
      <c r="X31">
        <v>0.5984073281288147</v>
      </c>
    </row>
    <row r="32" spans="1:24" x14ac:dyDescent="0.25">
      <c r="A32" s="32" t="s">
        <v>323</v>
      </c>
      <c r="B32" t="s">
        <v>95</v>
      </c>
      <c r="C32">
        <v>0.43704149127006531</v>
      </c>
      <c r="D32">
        <v>0.44305035471916199</v>
      </c>
      <c r="E32">
        <v>0.59055423736572266</v>
      </c>
      <c r="F32">
        <v>0.81725519895553589</v>
      </c>
      <c r="G32">
        <v>0.60176610946655273</v>
      </c>
      <c r="H32">
        <v>0.65816295146942139</v>
      </c>
      <c r="I32">
        <v>0.6474112868309021</v>
      </c>
      <c r="J32">
        <v>0.68683767318725586</v>
      </c>
      <c r="K32">
        <v>0.46272110939025879</v>
      </c>
      <c r="L32">
        <v>0.82129752635955811</v>
      </c>
      <c r="M32">
        <v>0.61054080724716187</v>
      </c>
      <c r="N32">
        <v>0.73998284339904785</v>
      </c>
      <c r="O32">
        <v>0.1173020601272583</v>
      </c>
      <c r="P32">
        <v>1</v>
      </c>
      <c r="Q32">
        <v>0.6423993706703186</v>
      </c>
      <c r="R32">
        <v>1</v>
      </c>
      <c r="S32">
        <v>0.46886688470840454</v>
      </c>
      <c r="T32">
        <v>0.6140514612197876</v>
      </c>
      <c r="U32">
        <v>0.57421386241912842</v>
      </c>
      <c r="V32">
        <v>0.47693079710006714</v>
      </c>
      <c r="W32">
        <v>0.22776012122631073</v>
      </c>
      <c r="X32">
        <v>0.68142169713973999</v>
      </c>
    </row>
    <row r="33" spans="1:24" x14ac:dyDescent="0.25">
      <c r="A33" s="32" t="s">
        <v>333</v>
      </c>
      <c r="B33" t="s">
        <v>96</v>
      </c>
      <c r="C33">
        <v>0.59083068370819092</v>
      </c>
      <c r="D33">
        <v>0.34853041172027588</v>
      </c>
      <c r="E33">
        <v>0.62204200029373169</v>
      </c>
      <c r="F33">
        <v>0.57905006408691406</v>
      </c>
      <c r="G33">
        <v>0.47066199779510498</v>
      </c>
      <c r="H33">
        <v>0.65440863370895386</v>
      </c>
      <c r="I33">
        <v>0.51451623439788818</v>
      </c>
      <c r="J33">
        <v>0.41010349988937378</v>
      </c>
      <c r="K33">
        <v>0.46801543235778809</v>
      </c>
      <c r="L33">
        <v>0.6967511773109436</v>
      </c>
      <c r="M33">
        <v>0.56537675857543945</v>
      </c>
      <c r="N33">
        <v>0.49998736381530762</v>
      </c>
      <c r="O33">
        <v>0.24047508835792542</v>
      </c>
      <c r="P33">
        <v>0.58659178018569946</v>
      </c>
      <c r="Q33">
        <v>0.75078111886978149</v>
      </c>
      <c r="R33">
        <v>0.88970118761062622</v>
      </c>
      <c r="S33">
        <v>0.24244357645511627</v>
      </c>
      <c r="T33">
        <v>0.5903853178024292</v>
      </c>
      <c r="U33">
        <v>0.4453372061252594</v>
      </c>
      <c r="V33">
        <v>0.49084445834159851</v>
      </c>
      <c r="W33">
        <v>0.12402697652578354</v>
      </c>
      <c r="X33">
        <v>0.58605629205703735</v>
      </c>
    </row>
    <row r="34" spans="1:24" x14ac:dyDescent="0.25">
      <c r="A34" s="32" t="s">
        <v>332</v>
      </c>
      <c r="B34" t="s">
        <v>97</v>
      </c>
      <c r="C34">
        <v>0.56009477376937866</v>
      </c>
      <c r="D34">
        <v>0.17637556791305542</v>
      </c>
      <c r="E34">
        <v>0.7566908597946167</v>
      </c>
      <c r="F34">
        <v>0.48632100224494934</v>
      </c>
      <c r="G34">
        <v>0.47267946600914001</v>
      </c>
      <c r="H34">
        <v>0.74340105056762695</v>
      </c>
      <c r="I34">
        <v>0.58823055028915405</v>
      </c>
      <c r="J34">
        <v>0.40870770812034607</v>
      </c>
      <c r="K34">
        <v>0.42106121778488159</v>
      </c>
      <c r="L34">
        <v>0.63540345430374146</v>
      </c>
      <c r="M34">
        <v>0.47536894679069519</v>
      </c>
      <c r="N34">
        <v>0.44339513778686523</v>
      </c>
      <c r="O34">
        <v>0.36283129453659058</v>
      </c>
      <c r="P34">
        <v>0.54873138666152954</v>
      </c>
      <c r="Q34">
        <v>0.69237989187240601</v>
      </c>
      <c r="R34">
        <v>0.22414952516555786</v>
      </c>
      <c r="S34">
        <v>0.32052430510520935</v>
      </c>
      <c r="T34">
        <v>0.50969827175140381</v>
      </c>
      <c r="U34">
        <v>0.42690962553024292</v>
      </c>
      <c r="V34">
        <v>0.48183494806289673</v>
      </c>
      <c r="W34">
        <v>0.17171600461006165</v>
      </c>
      <c r="X34">
        <v>0.40553531050682068</v>
      </c>
    </row>
    <row r="35" spans="1:24" x14ac:dyDescent="0.25">
      <c r="A35" s="32" t="s">
        <v>334</v>
      </c>
      <c r="B35" t="s">
        <v>98</v>
      </c>
      <c r="C35">
        <v>0.61649060249328613</v>
      </c>
      <c r="D35">
        <v>0.32208949327468872</v>
      </c>
      <c r="E35">
        <v>0.38582652807235718</v>
      </c>
      <c r="F35">
        <v>0.62220150232315063</v>
      </c>
      <c r="G35">
        <v>0.50736790895462036</v>
      </c>
      <c r="H35">
        <v>0.67588597536087036</v>
      </c>
      <c r="I35">
        <v>0.66315871477127075</v>
      </c>
      <c r="J35">
        <v>0.55660355091094971</v>
      </c>
      <c r="K35">
        <v>0.42955473065376282</v>
      </c>
      <c r="L35">
        <v>0.7319226861000061</v>
      </c>
      <c r="M35">
        <v>0.46854165196418762</v>
      </c>
      <c r="N35">
        <v>0.57582169771194458</v>
      </c>
      <c r="O35">
        <v>0.17300783097743988</v>
      </c>
      <c r="P35">
        <v>0.86054420471191406</v>
      </c>
      <c r="Q35">
        <v>0.69292360544204712</v>
      </c>
      <c r="R35">
        <v>0.99931031465530396</v>
      </c>
      <c r="S35">
        <v>0.24630287289619446</v>
      </c>
      <c r="T35">
        <v>0.59707647562026978</v>
      </c>
      <c r="U35">
        <v>0.44751667976379395</v>
      </c>
      <c r="V35">
        <v>0.46352994441986084</v>
      </c>
      <c r="W35">
        <v>5.7199154049158096E-2</v>
      </c>
      <c r="X35">
        <v>0.63085645437240601</v>
      </c>
    </row>
    <row r="36" spans="1:24" x14ac:dyDescent="0.25">
      <c r="A36" s="32" t="s">
        <v>335</v>
      </c>
      <c r="B36" t="s">
        <v>99</v>
      </c>
      <c r="C36">
        <v>0.54981482028961182</v>
      </c>
      <c r="D36">
        <v>0.512348473072052</v>
      </c>
      <c r="E36">
        <v>0.48934316635131836</v>
      </c>
      <c r="F36">
        <v>0.61092138290405273</v>
      </c>
      <c r="G36">
        <v>0.59683710336685181</v>
      </c>
      <c r="H36">
        <v>0.32832473516464233</v>
      </c>
      <c r="I36">
        <v>0.47245365381240845</v>
      </c>
      <c r="J36">
        <v>0.41174405813217163</v>
      </c>
      <c r="K36">
        <v>0.33554217219352722</v>
      </c>
      <c r="L36">
        <v>0.6985936164855957</v>
      </c>
      <c r="M36">
        <v>0.55166774988174438</v>
      </c>
      <c r="N36">
        <v>0.53999513387680054</v>
      </c>
      <c r="O36">
        <v>0.21320633590221405</v>
      </c>
      <c r="P36">
        <v>0.65662634372711182</v>
      </c>
      <c r="Q36">
        <v>0.71382361650466919</v>
      </c>
      <c r="R36">
        <v>0.99815505743026733</v>
      </c>
      <c r="S36">
        <v>0.35961475968360901</v>
      </c>
      <c r="T36">
        <v>0.71379411220550537</v>
      </c>
      <c r="U36">
        <v>0.58087122440338135</v>
      </c>
      <c r="V36">
        <v>0.44306161999702454</v>
      </c>
      <c r="W36">
        <v>1.3034729287028313E-2</v>
      </c>
      <c r="X36">
        <v>0.4323456883430481</v>
      </c>
    </row>
    <row r="37" spans="1:24" x14ac:dyDescent="0.25">
      <c r="A37" s="32" t="s">
        <v>379</v>
      </c>
      <c r="B37" t="s">
        <v>100</v>
      </c>
      <c r="C37">
        <v>0.61548614501953125</v>
      </c>
      <c r="D37">
        <v>0.48364934325218201</v>
      </c>
      <c r="E37">
        <v>0.61475706100463867</v>
      </c>
      <c r="F37">
        <v>0.65518522262573242</v>
      </c>
      <c r="G37">
        <v>0.51238435506820679</v>
      </c>
      <c r="H37">
        <v>0.23433595895767212</v>
      </c>
      <c r="I37">
        <v>0.46375060081481934</v>
      </c>
      <c r="J37">
        <v>0.40343812108039856</v>
      </c>
      <c r="K37">
        <v>0.50966328382492065</v>
      </c>
      <c r="L37">
        <v>0.71546417474746704</v>
      </c>
      <c r="M37">
        <v>0.63443887233734131</v>
      </c>
      <c r="N37">
        <v>0.5260244607925415</v>
      </c>
      <c r="O37">
        <v>0.27920466661453247</v>
      </c>
      <c r="P37">
        <v>0.7072528600692749</v>
      </c>
      <c r="Q37">
        <v>0.85762393474578857</v>
      </c>
      <c r="R37">
        <v>0.999275803565979</v>
      </c>
      <c r="S37">
        <v>0.49476024508476257</v>
      </c>
      <c r="T37">
        <v>0.40440773963928223</v>
      </c>
      <c r="U37">
        <v>0.54272001981735229</v>
      </c>
      <c r="V37">
        <v>0.42883384227752686</v>
      </c>
      <c r="W37">
        <v>2.5195624679327011E-2</v>
      </c>
      <c r="X37">
        <v>0.39161640405654907</v>
      </c>
    </row>
    <row r="38" spans="1:24" x14ac:dyDescent="0.25">
      <c r="A38" s="32" t="s">
        <v>336</v>
      </c>
      <c r="B38" t="s">
        <v>101</v>
      </c>
      <c r="C38">
        <v>0.48888209462165833</v>
      </c>
      <c r="D38">
        <v>0.17359589040279388</v>
      </c>
      <c r="E38">
        <v>0.60385823249816895</v>
      </c>
      <c r="F38">
        <v>0.37454056739807129</v>
      </c>
      <c r="G38">
        <v>0.40272438526153564</v>
      </c>
      <c r="H38">
        <v>0.54068285226821899</v>
      </c>
      <c r="I38">
        <v>0.50187712907791138</v>
      </c>
      <c r="J38">
        <v>0.2686653733253479</v>
      </c>
      <c r="K38">
        <v>0.41117516160011292</v>
      </c>
      <c r="L38">
        <v>0.71962016820907593</v>
      </c>
      <c r="M38">
        <v>0.50244468450546265</v>
      </c>
      <c r="N38">
        <v>0.5495339035987854</v>
      </c>
      <c r="O38">
        <v>0.25884044170379639</v>
      </c>
      <c r="P38">
        <v>0.48116472363471985</v>
      </c>
      <c r="Q38">
        <v>0.6546328067779541</v>
      </c>
      <c r="R38">
        <v>0.86211353540420532</v>
      </c>
      <c r="S38">
        <v>0.15512514114379883</v>
      </c>
      <c r="T38">
        <v>0.5567629337310791</v>
      </c>
      <c r="U38">
        <v>0.36665371060371399</v>
      </c>
      <c r="V38">
        <v>0.48770281672477722</v>
      </c>
      <c r="W38">
        <v>0.36297544836997986</v>
      </c>
      <c r="X38">
        <v>0.56160014867782593</v>
      </c>
    </row>
    <row r="39" spans="1:24" x14ac:dyDescent="0.25">
      <c r="A39" s="33" t="s">
        <v>380</v>
      </c>
      <c r="B39" t="s">
        <v>102</v>
      </c>
      <c r="C39">
        <v>0.40944385528564453</v>
      </c>
      <c r="D39">
        <v>0.3578418493270874</v>
      </c>
      <c r="E39">
        <v>0.33881485462188721</v>
      </c>
      <c r="F39">
        <v>0.62991178035736084</v>
      </c>
      <c r="G39">
        <v>0.47528159618377686</v>
      </c>
      <c r="H39">
        <v>0.53993713855743408</v>
      </c>
      <c r="I39">
        <v>0.53092145919799805</v>
      </c>
      <c r="J39">
        <v>0.28491804003715515</v>
      </c>
      <c r="K39">
        <v>0.4409739077091217</v>
      </c>
      <c r="L39">
        <v>0.74403738975524902</v>
      </c>
      <c r="M39">
        <v>0.51330721378326416</v>
      </c>
      <c r="N39">
        <v>0.53469556570053101</v>
      </c>
      <c r="O39">
        <v>0.18030558526515961</v>
      </c>
      <c r="P39">
        <v>0.91043084859848022</v>
      </c>
      <c r="Q39">
        <v>0.72241747379302979</v>
      </c>
      <c r="R39">
        <v>0.9979826807975769</v>
      </c>
      <c r="S39">
        <v>0.50815451145172119</v>
      </c>
      <c r="T39">
        <v>0.59587955474853516</v>
      </c>
      <c r="U39">
        <v>0.51466643810272217</v>
      </c>
      <c r="V39">
        <v>0.37296080589294434</v>
      </c>
      <c r="W39">
        <v>0.28445640206336975</v>
      </c>
      <c r="X39">
        <v>0.5397801399230957</v>
      </c>
    </row>
    <row r="40" spans="1:24" x14ac:dyDescent="0.25">
      <c r="A40" s="32" t="s">
        <v>317</v>
      </c>
      <c r="B40" t="s">
        <v>103</v>
      </c>
      <c r="C40">
        <v>0.41681790351867676</v>
      </c>
      <c r="D40">
        <v>0.28195643424987793</v>
      </c>
      <c r="E40">
        <v>0.33390575647354126</v>
      </c>
      <c r="F40">
        <v>0.41142556071281433</v>
      </c>
      <c r="G40">
        <v>0.48119187355041504</v>
      </c>
      <c r="H40">
        <v>0.24925613403320313</v>
      </c>
      <c r="I40">
        <v>0.37515068054199219</v>
      </c>
      <c r="J40">
        <v>0.23327444493770599</v>
      </c>
      <c r="K40">
        <v>0.56395876407623291</v>
      </c>
      <c r="L40">
        <v>0.55883336067199707</v>
      </c>
      <c r="M40">
        <v>0.37425714731216431</v>
      </c>
      <c r="N40">
        <v>0.26958984136581421</v>
      </c>
      <c r="O40">
        <v>0.25186917185783386</v>
      </c>
      <c r="P40">
        <v>0.44066601991653442</v>
      </c>
      <c r="Q40">
        <v>0.74470716714859009</v>
      </c>
      <c r="R40">
        <v>0.98987877368927002</v>
      </c>
      <c r="S40">
        <v>0.2988409698009491</v>
      </c>
      <c r="T40">
        <v>0.4357946515083313</v>
      </c>
      <c r="U40">
        <v>0.36318442225456238</v>
      </c>
      <c r="V40">
        <v>0.49547451734542847</v>
      </c>
      <c r="W40">
        <v>0.23440660536289215</v>
      </c>
      <c r="X40">
        <v>0.66012239456176758</v>
      </c>
    </row>
    <row r="41" spans="1:24" x14ac:dyDescent="0.25">
      <c r="A41" s="32" t="s">
        <v>381</v>
      </c>
      <c r="B41" t="s">
        <v>31</v>
      </c>
      <c r="C41">
        <v>0.49123221635818481</v>
      </c>
      <c r="D41">
        <v>0.46231070160865784</v>
      </c>
      <c r="E41">
        <v>0.92801988124847412</v>
      </c>
      <c r="F41">
        <v>0.80497598648071289</v>
      </c>
      <c r="G41">
        <v>0.64650517702102661</v>
      </c>
      <c r="H41">
        <v>0.81548279523849487</v>
      </c>
      <c r="I41">
        <v>0.74285590648651123</v>
      </c>
      <c r="J41">
        <v>0.77808076143264771</v>
      </c>
      <c r="K41">
        <v>0.56897199153900146</v>
      </c>
      <c r="L41">
        <v>0.84404754638671875</v>
      </c>
      <c r="M41">
        <v>0.67475110292434692</v>
      </c>
      <c r="N41">
        <v>0.67391520738601685</v>
      </c>
      <c r="O41">
        <v>0.32652512192726135</v>
      </c>
      <c r="P41">
        <v>0.94417428970336914</v>
      </c>
      <c r="Q41">
        <v>0.79765063524246216</v>
      </c>
      <c r="R41">
        <v>0.99918961524963379</v>
      </c>
      <c r="S41">
        <v>0.53108882904052734</v>
      </c>
      <c r="T41">
        <v>0.53362631797790527</v>
      </c>
      <c r="U41">
        <v>0.71387684345245361</v>
      </c>
      <c r="V41">
        <v>0.41771993041038513</v>
      </c>
      <c r="W41">
        <v>4.9649596214294434E-2</v>
      </c>
      <c r="X41">
        <v>0.61883974075317383</v>
      </c>
    </row>
    <row r="42" spans="1:24" x14ac:dyDescent="0.25">
      <c r="A42" s="32" t="s">
        <v>382</v>
      </c>
      <c r="B42" t="s">
        <v>104</v>
      </c>
      <c r="C42">
        <v>0.47997987270355225</v>
      </c>
      <c r="D42">
        <v>0.64910382032394409</v>
      </c>
      <c r="E42">
        <v>0.55509936809539795</v>
      </c>
      <c r="F42">
        <v>0.70770412683486938</v>
      </c>
      <c r="G42">
        <v>0.57501459121704102</v>
      </c>
      <c r="H42">
        <v>0.3126983642578125</v>
      </c>
      <c r="I42">
        <v>0.51438266038894653</v>
      </c>
      <c r="J42">
        <v>0.49370962381362915</v>
      </c>
      <c r="K42">
        <v>0.47186955809593201</v>
      </c>
      <c r="L42">
        <v>0.61254942417144775</v>
      </c>
      <c r="M42">
        <v>0.53096050024032593</v>
      </c>
      <c r="N42">
        <v>0.58946824073791504</v>
      </c>
      <c r="O42">
        <v>0.23988005518913269</v>
      </c>
      <c r="P42">
        <v>0.88003814220428467</v>
      </c>
      <c r="Q42">
        <v>0.82427382469177246</v>
      </c>
      <c r="R42">
        <v>1</v>
      </c>
      <c r="S42">
        <v>0.34656178951263428</v>
      </c>
      <c r="T42">
        <v>0.68887877464294434</v>
      </c>
      <c r="U42">
        <v>0.61116796731948853</v>
      </c>
      <c r="V42">
        <v>0.26148539781570435</v>
      </c>
      <c r="W42">
        <v>3.424537499086E-5</v>
      </c>
      <c r="X42">
        <v>0.48376420140266418</v>
      </c>
    </row>
    <row r="43" spans="1:24" x14ac:dyDescent="0.25">
      <c r="A43" s="32" t="s">
        <v>383</v>
      </c>
      <c r="B43" t="s">
        <v>105</v>
      </c>
      <c r="C43">
        <v>0.42580407857894897</v>
      </c>
      <c r="D43">
        <v>0.13956499099731445</v>
      </c>
      <c r="E43">
        <v>3.7208434194326401E-2</v>
      </c>
      <c r="F43">
        <v>0.4632280170917511</v>
      </c>
      <c r="G43">
        <v>0.58384406566619873</v>
      </c>
      <c r="H43">
        <v>0.1396634578704834</v>
      </c>
      <c r="I43">
        <v>0.4858386218547821</v>
      </c>
      <c r="J43">
        <v>0.29088187217712402</v>
      </c>
      <c r="K43">
        <v>0.52983713150024414</v>
      </c>
      <c r="L43">
        <v>0.59875029325485229</v>
      </c>
      <c r="M43">
        <v>0.44804099202156067</v>
      </c>
      <c r="N43">
        <v>0.38178345561027527</v>
      </c>
      <c r="O43">
        <v>9.0911857783794403E-2</v>
      </c>
      <c r="P43">
        <v>0.42580124735832214</v>
      </c>
      <c r="Q43">
        <v>0.68257051706314087</v>
      </c>
      <c r="R43">
        <v>0.99401694536209106</v>
      </c>
      <c r="S43">
        <v>0.2204631119966507</v>
      </c>
      <c r="T43">
        <v>0.50117921829223633</v>
      </c>
      <c r="U43">
        <v>0.49990230798721313</v>
      </c>
      <c r="V43">
        <v>0.50741982460021973</v>
      </c>
      <c r="W43">
        <v>0.36606055498123169</v>
      </c>
      <c r="X43">
        <v>0.73127454519271851</v>
      </c>
    </row>
    <row r="44" spans="1:24" x14ac:dyDescent="0.25">
      <c r="A44" s="32" t="s">
        <v>337</v>
      </c>
      <c r="B44" t="s">
        <v>106</v>
      </c>
      <c r="C44">
        <v>0.50493878126144409</v>
      </c>
      <c r="D44">
        <v>0.38622400164604187</v>
      </c>
      <c r="E44">
        <v>0.29279375076293945</v>
      </c>
      <c r="F44">
        <v>0.65621078014373779</v>
      </c>
      <c r="G44">
        <v>0.51979106664657593</v>
      </c>
      <c r="H44">
        <v>0.54550296068191528</v>
      </c>
      <c r="I44">
        <v>0.53240448236465454</v>
      </c>
      <c r="J44">
        <v>0.2080564945936203</v>
      </c>
      <c r="K44">
        <v>0.3919333815574646</v>
      </c>
      <c r="L44">
        <v>0.65503394603729248</v>
      </c>
      <c r="M44">
        <v>0.59125417470932007</v>
      </c>
      <c r="N44">
        <v>0.55420404672622681</v>
      </c>
      <c r="O44">
        <v>0.26818343997001648</v>
      </c>
      <c r="P44">
        <v>0.87188208103179932</v>
      </c>
      <c r="Q44">
        <v>0.72166270017623901</v>
      </c>
      <c r="R44">
        <v>0.99982756376266479</v>
      </c>
      <c r="S44">
        <v>0.39443108439445496</v>
      </c>
      <c r="T44">
        <v>0.49903607368469238</v>
      </c>
      <c r="U44">
        <v>0.53264313936233521</v>
      </c>
      <c r="V44">
        <v>0.40727528929710388</v>
      </c>
      <c r="W44">
        <v>1.3975249603390694E-2</v>
      </c>
      <c r="X44">
        <v>0.48086869716644287</v>
      </c>
    </row>
    <row r="45" spans="1:24" x14ac:dyDescent="0.25">
      <c r="A45" s="32" t="s">
        <v>384</v>
      </c>
      <c r="B45" t="s">
        <v>107</v>
      </c>
      <c r="C45">
        <v>0.23428192734718323</v>
      </c>
      <c r="D45">
        <v>7.0383071899414063E-2</v>
      </c>
      <c r="E45">
        <v>0.2855989933013916</v>
      </c>
      <c r="F45">
        <v>0.31974488496780396</v>
      </c>
      <c r="G45">
        <v>0.39337602257728577</v>
      </c>
      <c r="H45">
        <v>0.56539195775985718</v>
      </c>
      <c r="I45">
        <v>0.60692721605300903</v>
      </c>
      <c r="J45">
        <v>0.18231189250946045</v>
      </c>
      <c r="K45">
        <v>0.45100384950637817</v>
      </c>
      <c r="L45">
        <v>0.41186553239822388</v>
      </c>
      <c r="M45">
        <v>0.25122725963592529</v>
      </c>
      <c r="N45">
        <v>0.45106640458106995</v>
      </c>
      <c r="O45">
        <v>0.27568596601486206</v>
      </c>
      <c r="P45">
        <v>0.13151924312114716</v>
      </c>
      <c r="Q45">
        <v>0.67790573835372925</v>
      </c>
      <c r="R45">
        <v>0.98108524084091187</v>
      </c>
      <c r="S45">
        <v>0.24294742941856384</v>
      </c>
      <c r="T45">
        <v>0.48074746131896973</v>
      </c>
      <c r="U45">
        <v>0.24894791841506958</v>
      </c>
      <c r="V45">
        <v>0.54014855623245239</v>
      </c>
      <c r="W45">
        <v>0.29173943400382996</v>
      </c>
      <c r="X45">
        <v>0.52776551246643066</v>
      </c>
    </row>
    <row r="46" spans="1:24" x14ac:dyDescent="0.25">
      <c r="A46" s="32" t="s">
        <v>357</v>
      </c>
      <c r="B46" t="s">
        <v>108</v>
      </c>
      <c r="C46">
        <v>0.45786839723587036</v>
      </c>
      <c r="D46">
        <v>0.23766271770000458</v>
      </c>
      <c r="E46">
        <v>0.51320815086364746</v>
      </c>
      <c r="F46">
        <v>0.42358672618865967</v>
      </c>
      <c r="G46">
        <v>0.46605589985847473</v>
      </c>
      <c r="H46">
        <v>0.60208654403686523</v>
      </c>
      <c r="I46">
        <v>0.56632149219512939</v>
      </c>
      <c r="J46">
        <v>0.38356456160545349</v>
      </c>
      <c r="K46">
        <v>0.40852102637290955</v>
      </c>
      <c r="L46">
        <v>0.57966601848602295</v>
      </c>
      <c r="M46">
        <v>0.61949461698532104</v>
      </c>
      <c r="N46">
        <v>0.49434798955917358</v>
      </c>
      <c r="O46">
        <v>0.30363750457763672</v>
      </c>
      <c r="P46">
        <v>0.54431277513504028</v>
      </c>
      <c r="Q46">
        <v>0.83706271648406982</v>
      </c>
      <c r="R46">
        <v>0.99836200475692749</v>
      </c>
      <c r="S46">
        <v>0.32643356919288635</v>
      </c>
      <c r="T46">
        <v>0.61214911937713623</v>
      </c>
      <c r="U46">
        <v>0.4572938084602356</v>
      </c>
      <c r="V46">
        <v>0.47151196002960205</v>
      </c>
      <c r="W46">
        <v>0.21690100431442261</v>
      </c>
      <c r="X46">
        <v>0.63681000471115112</v>
      </c>
    </row>
    <row r="47" spans="1:24" x14ac:dyDescent="0.25">
      <c r="A47" s="32" t="s">
        <v>385</v>
      </c>
      <c r="B47" t="s">
        <v>109</v>
      </c>
      <c r="C47">
        <v>0.72619646787643433</v>
      </c>
      <c r="D47">
        <v>0.52488672733306885</v>
      </c>
      <c r="E47">
        <v>0.77733045816421509</v>
      </c>
      <c r="F47">
        <v>0.73008978366851807</v>
      </c>
      <c r="G47">
        <v>0.5351945161819458</v>
      </c>
      <c r="H47">
        <v>0.75873982906341553</v>
      </c>
      <c r="I47">
        <v>0.49896740913391113</v>
      </c>
      <c r="J47">
        <v>0.82669812440872192</v>
      </c>
      <c r="K47">
        <v>0.51552402973175049</v>
      </c>
      <c r="L47">
        <v>0.93641602993011475</v>
      </c>
      <c r="M47">
        <v>0.68978852033615112</v>
      </c>
      <c r="N47">
        <v>0.62683343887329102</v>
      </c>
      <c r="O47">
        <v>0.20613759756088257</v>
      </c>
      <c r="P47">
        <v>1</v>
      </c>
      <c r="Q47">
        <v>0.8174891471862793</v>
      </c>
      <c r="R47">
        <v>1</v>
      </c>
      <c r="S47">
        <v>0.5588107705116272</v>
      </c>
      <c r="T47">
        <v>0.49200710654258728</v>
      </c>
      <c r="U47">
        <v>0.63253700733184814</v>
      </c>
      <c r="V47">
        <v>0.4763648509979248</v>
      </c>
      <c r="W47">
        <v>0.1427280604839325</v>
      </c>
      <c r="X47">
        <v>0.67414581775665283</v>
      </c>
    </row>
    <row r="48" spans="1:24" x14ac:dyDescent="0.25">
      <c r="A48" s="32" t="s">
        <v>343</v>
      </c>
      <c r="B48" t="s">
        <v>110</v>
      </c>
      <c r="C48">
        <v>0.42948505282402039</v>
      </c>
      <c r="D48">
        <v>0.34927651286125183</v>
      </c>
      <c r="E48">
        <v>0.59243977069854736</v>
      </c>
      <c r="F48">
        <v>0.55580371618270874</v>
      </c>
      <c r="G48">
        <v>0.52564603090286255</v>
      </c>
      <c r="H48">
        <v>0.44134214520454407</v>
      </c>
      <c r="I48">
        <v>0.42529755830764771</v>
      </c>
      <c r="J48">
        <v>0.38645833730697632</v>
      </c>
      <c r="K48">
        <v>0.39297008514404297</v>
      </c>
      <c r="L48">
        <v>0.67980217933654785</v>
      </c>
      <c r="M48">
        <v>0.40620443224906921</v>
      </c>
      <c r="N48">
        <v>0.56208699941635132</v>
      </c>
      <c r="O48">
        <v>0.3193395733833313</v>
      </c>
      <c r="P48">
        <v>0.6986507773399353</v>
      </c>
      <c r="Q48">
        <v>0.83972775936126709</v>
      </c>
      <c r="R48">
        <v>0.98539578914642334</v>
      </c>
      <c r="S48">
        <v>0.30578106641769409</v>
      </c>
      <c r="T48">
        <v>0.59958547353744507</v>
      </c>
      <c r="U48">
        <v>0.48253175616264343</v>
      </c>
      <c r="V48">
        <v>0.47039076685905457</v>
      </c>
      <c r="W48">
        <v>5.6970514357089996E-2</v>
      </c>
      <c r="X48">
        <v>0.63986897468566895</v>
      </c>
    </row>
    <row r="49" spans="1:24" x14ac:dyDescent="0.25">
      <c r="A49" s="32" t="s">
        <v>386</v>
      </c>
      <c r="B49" t="s">
        <v>111</v>
      </c>
      <c r="C49">
        <v>0.53432619571685791</v>
      </c>
      <c r="D49">
        <v>0.40237152576446533</v>
      </c>
      <c r="E49">
        <v>0.57814139127731323</v>
      </c>
      <c r="F49">
        <v>0.68923431634902954</v>
      </c>
      <c r="G49">
        <v>0.47869113087654114</v>
      </c>
      <c r="H49">
        <v>0.56085968017578125</v>
      </c>
      <c r="I49">
        <v>0.54989331960678101</v>
      </c>
      <c r="J49">
        <v>0.36803928017616272</v>
      </c>
      <c r="K49">
        <v>0.411184161901474</v>
      </c>
      <c r="L49">
        <v>0.75034630298614502</v>
      </c>
      <c r="M49">
        <v>0.50969088077545166</v>
      </c>
      <c r="N49">
        <v>0.69229239225387573</v>
      </c>
      <c r="O49">
        <v>0.47822287678718567</v>
      </c>
      <c r="P49">
        <v>0.86394554376602173</v>
      </c>
      <c r="Q49">
        <v>0.76045751571655273</v>
      </c>
      <c r="R49">
        <v>0.99987930059432983</v>
      </c>
      <c r="S49">
        <v>0.52338093519210815</v>
      </c>
      <c r="T49">
        <v>0.58316045999526978</v>
      </c>
      <c r="U49">
        <v>0.43304526805877686</v>
      </c>
      <c r="V49">
        <v>0.48201850056648254</v>
      </c>
      <c r="W49">
        <v>5.2118618041276932E-2</v>
      </c>
      <c r="X49">
        <v>0.46624383330345154</v>
      </c>
    </row>
    <row r="50" spans="1:24" x14ac:dyDescent="0.25">
      <c r="A50" s="32" t="s">
        <v>338</v>
      </c>
      <c r="B50" t="s">
        <v>112</v>
      </c>
      <c r="C50">
        <v>0.43482637405395508</v>
      </c>
      <c r="D50">
        <v>3.218894824385643E-2</v>
      </c>
      <c r="E50">
        <v>0.29680290818214417</v>
      </c>
      <c r="F50">
        <v>0.31458428502082825</v>
      </c>
      <c r="G50">
        <v>0.38326817750930786</v>
      </c>
      <c r="H50">
        <v>0.51738739013671875</v>
      </c>
      <c r="I50">
        <v>0.50508642196655273</v>
      </c>
      <c r="J50">
        <v>0.27781999111175537</v>
      </c>
      <c r="K50">
        <v>0.50858497619628906</v>
      </c>
      <c r="L50">
        <v>0.51684111356735229</v>
      </c>
      <c r="M50">
        <v>0.31321835517883301</v>
      </c>
      <c r="N50">
        <v>0.32952496409416199</v>
      </c>
      <c r="O50">
        <v>0.2127230316400528</v>
      </c>
      <c r="P50">
        <v>0.17028819024562836</v>
      </c>
      <c r="Q50">
        <v>0.57689082622528076</v>
      </c>
      <c r="R50">
        <v>0.95004916191101074</v>
      </c>
      <c r="S50">
        <v>0.13156065344810486</v>
      </c>
      <c r="T50">
        <v>0.51346200704574585</v>
      </c>
      <c r="U50">
        <v>0.21195781230926514</v>
      </c>
      <c r="V50">
        <v>0.54788535833358765</v>
      </c>
      <c r="W50">
        <v>0.31969889998435974</v>
      </c>
      <c r="X50">
        <v>0.54707860946655273</v>
      </c>
    </row>
    <row r="51" spans="1:24" x14ac:dyDescent="0.25">
      <c r="A51" s="32" t="s">
        <v>341</v>
      </c>
      <c r="B51" t="s">
        <v>113</v>
      </c>
      <c r="C51">
        <v>0.49098771810531616</v>
      </c>
      <c r="D51">
        <v>0.17556647956371307</v>
      </c>
      <c r="E51">
        <v>0.21552573144435883</v>
      </c>
      <c r="F51">
        <v>0.34695640206336975</v>
      </c>
      <c r="G51">
        <v>0.41374382376670837</v>
      </c>
      <c r="H51">
        <v>0.55996447801589966</v>
      </c>
      <c r="I51">
        <v>0.5339350700378418</v>
      </c>
      <c r="J51">
        <v>0.28290852904319763</v>
      </c>
      <c r="K51">
        <v>0.43801870942115784</v>
      </c>
      <c r="L51">
        <v>0.57119739055633545</v>
      </c>
      <c r="M51">
        <v>0.15708346664905548</v>
      </c>
      <c r="N51">
        <v>0.43353480100631714</v>
      </c>
      <c r="O51">
        <v>0.2236134260892868</v>
      </c>
      <c r="P51">
        <v>0.51559168100357056</v>
      </c>
      <c r="Q51">
        <v>0.49745622277259827</v>
      </c>
      <c r="R51">
        <v>0.92418575286865234</v>
      </c>
      <c r="S51">
        <v>0.15188880264759064</v>
      </c>
      <c r="T51">
        <v>0.44525554776191711</v>
      </c>
      <c r="U51">
        <v>0.35453587770462036</v>
      </c>
      <c r="V51">
        <v>0.50141143798828125</v>
      </c>
      <c r="W51">
        <v>0.26949381828308105</v>
      </c>
      <c r="X51">
        <v>0.51441317796707153</v>
      </c>
    </row>
    <row r="52" spans="1:24" x14ac:dyDescent="0.25">
      <c r="A52" s="32" t="s">
        <v>387</v>
      </c>
      <c r="B52" t="s">
        <v>114</v>
      </c>
      <c r="C52">
        <v>0.6732448935508728</v>
      </c>
      <c r="D52">
        <v>0.34225445985794067</v>
      </c>
      <c r="E52">
        <v>0.47191575169563293</v>
      </c>
      <c r="F52">
        <v>0.64595800638198853</v>
      </c>
      <c r="G52">
        <v>0.53351700305938721</v>
      </c>
      <c r="H52">
        <v>0.62993717193603516</v>
      </c>
      <c r="I52">
        <v>0.60686928033828735</v>
      </c>
      <c r="J52">
        <v>0.43332207202911377</v>
      </c>
      <c r="K52">
        <v>0.51158195734024048</v>
      </c>
      <c r="L52">
        <v>0.69268715381622314</v>
      </c>
      <c r="M52">
        <v>0.58747422695159912</v>
      </c>
      <c r="N52">
        <v>0.55276143550872803</v>
      </c>
      <c r="O52">
        <v>0.17970649898052216</v>
      </c>
      <c r="P52">
        <v>0.62244898080825806</v>
      </c>
      <c r="Q52">
        <v>0.91824984550476074</v>
      </c>
      <c r="R52">
        <v>0.9995344877243042</v>
      </c>
      <c r="S52">
        <v>0.41330608725547791</v>
      </c>
      <c r="T52">
        <v>0.64531129598617554</v>
      </c>
      <c r="U52">
        <v>0.50669360160827637</v>
      </c>
      <c r="V52">
        <v>0.66922962665557861</v>
      </c>
      <c r="W52">
        <v>1.3823674060404301E-2</v>
      </c>
      <c r="X52">
        <v>0.55888301134109497</v>
      </c>
    </row>
    <row r="53" spans="1:24" x14ac:dyDescent="0.25">
      <c r="A53" s="32" t="s">
        <v>344</v>
      </c>
      <c r="B53" t="s">
        <v>115</v>
      </c>
      <c r="C53">
        <v>0.28744974732398987</v>
      </c>
      <c r="D53">
        <v>0.14535565674304962</v>
      </c>
      <c r="E53">
        <v>0.2699400782585144</v>
      </c>
      <c r="F53">
        <v>0.33007672429084778</v>
      </c>
      <c r="G53">
        <v>0.3348182737827301</v>
      </c>
      <c r="H53">
        <v>0.42187044024467468</v>
      </c>
      <c r="I53">
        <v>0.48263728618621826</v>
      </c>
      <c r="J53">
        <v>0.22849293053150177</v>
      </c>
      <c r="K53">
        <v>0.45263925194740295</v>
      </c>
      <c r="L53">
        <v>0.4694792628288269</v>
      </c>
      <c r="M53">
        <v>0.18727250397205353</v>
      </c>
      <c r="N53">
        <v>0.31998571753501892</v>
      </c>
      <c r="O53">
        <v>0.2132093757390976</v>
      </c>
      <c r="P53">
        <v>0.23856702446937561</v>
      </c>
      <c r="Q53">
        <v>0.66703802347183228</v>
      </c>
      <c r="R53">
        <v>0.90866768360137939</v>
      </c>
      <c r="S53">
        <v>5.7152830064296722E-2</v>
      </c>
      <c r="T53">
        <v>0.41475006937980652</v>
      </c>
      <c r="U53">
        <v>0.3681236207485199</v>
      </c>
      <c r="V53">
        <v>0.53423762321472168</v>
      </c>
      <c r="W53">
        <v>0.38157778978347778</v>
      </c>
      <c r="X53">
        <v>0.67701137065887451</v>
      </c>
    </row>
    <row r="54" spans="1:24" x14ac:dyDescent="0.25">
      <c r="A54" s="32" t="s">
        <v>388</v>
      </c>
      <c r="B54" t="s">
        <v>116</v>
      </c>
      <c r="C54">
        <v>0.13940127193927765</v>
      </c>
      <c r="D54">
        <v>0.16477198898792267</v>
      </c>
      <c r="E54">
        <v>3.6203153431415558E-2</v>
      </c>
      <c r="F54">
        <v>0.40371212363243103</v>
      </c>
      <c r="G54">
        <v>0.4878402054309845</v>
      </c>
      <c r="H54">
        <v>0.32075643539428711</v>
      </c>
      <c r="I54">
        <v>0.34894818067550659</v>
      </c>
      <c r="J54">
        <v>0.22260700166225433</v>
      </c>
      <c r="K54">
        <v>0.36961638927459717</v>
      </c>
      <c r="L54">
        <v>0.50002449750900269</v>
      </c>
      <c r="M54">
        <v>0.19713245332241058</v>
      </c>
      <c r="N54">
        <v>0.40811443328857422</v>
      </c>
      <c r="O54">
        <v>0.21451421082019806</v>
      </c>
      <c r="P54">
        <v>0.86848068237304688</v>
      </c>
      <c r="Q54">
        <v>0.63799458742141724</v>
      </c>
      <c r="R54">
        <v>0.98608547449111938</v>
      </c>
      <c r="S54">
        <v>0.19820545613765717</v>
      </c>
      <c r="T54">
        <v>0.47162196040153503</v>
      </c>
      <c r="U54">
        <v>0.38779148459434509</v>
      </c>
      <c r="V54">
        <v>0.55789601802825928</v>
      </c>
      <c r="W54">
        <v>0.11730646342039108</v>
      </c>
      <c r="X54">
        <v>0.34887340664863586</v>
      </c>
    </row>
    <row r="55" spans="1:24" x14ac:dyDescent="0.25">
      <c r="A55" s="32" t="s">
        <v>342</v>
      </c>
      <c r="B55" t="s">
        <v>117</v>
      </c>
      <c r="C55">
        <v>0.52178531885147095</v>
      </c>
      <c r="D55">
        <v>0.38333466649055481</v>
      </c>
      <c r="E55">
        <v>0.5850101113319397</v>
      </c>
      <c r="F55">
        <v>0.7073293924331665</v>
      </c>
      <c r="G55">
        <v>0.5306660532951355</v>
      </c>
      <c r="H55">
        <v>0.80269038677215576</v>
      </c>
      <c r="I55">
        <v>0.64271557331085205</v>
      </c>
      <c r="J55">
        <v>0.67854255437850952</v>
      </c>
      <c r="K55">
        <v>0.47060132026672363</v>
      </c>
      <c r="L55">
        <v>0.83230453729629517</v>
      </c>
      <c r="M55">
        <v>0.64417469501495361</v>
      </c>
      <c r="N55">
        <v>0.66432929039001465</v>
      </c>
      <c r="O55">
        <v>0.21624834835529327</v>
      </c>
      <c r="P55">
        <v>0.93197274208068848</v>
      </c>
      <c r="Q55">
        <v>0.6626427173614502</v>
      </c>
      <c r="R55">
        <v>0.99993103742599487</v>
      </c>
      <c r="S55">
        <v>0.34751296043395996</v>
      </c>
      <c r="T55">
        <v>0.7786935567855835</v>
      </c>
      <c r="U55">
        <v>0.50621402263641357</v>
      </c>
      <c r="V55">
        <v>0.41358348727226257</v>
      </c>
      <c r="W55">
        <v>7.1091771125793457E-2</v>
      </c>
      <c r="X55">
        <v>0.53462380170822144</v>
      </c>
    </row>
    <row r="56" spans="1:24" x14ac:dyDescent="0.25">
      <c r="A56" s="32" t="s">
        <v>339</v>
      </c>
      <c r="B56" t="s">
        <v>118</v>
      </c>
      <c r="C56">
        <v>0.20911240577697754</v>
      </c>
      <c r="D56">
        <v>5.8808773756027222E-2</v>
      </c>
      <c r="E56">
        <v>6.361834704875946E-2</v>
      </c>
      <c r="F56">
        <v>0.3895048201084137</v>
      </c>
      <c r="G56">
        <v>0.40873679518699646</v>
      </c>
      <c r="H56">
        <v>0.5081489086151123</v>
      </c>
      <c r="I56">
        <v>0.62976163625717163</v>
      </c>
      <c r="J56">
        <v>0.27479881048202515</v>
      </c>
      <c r="K56">
        <v>0.45696276426315308</v>
      </c>
      <c r="L56">
        <v>0.6221168041229248</v>
      </c>
      <c r="M56">
        <v>0.2927187979221344</v>
      </c>
      <c r="N56">
        <v>0.35731226205825806</v>
      </c>
      <c r="O56">
        <v>0.30407896637916565</v>
      </c>
      <c r="P56">
        <v>0.36974227428436279</v>
      </c>
      <c r="Q56">
        <v>0.58649617433547974</v>
      </c>
      <c r="R56">
        <v>0.92763417959213257</v>
      </c>
      <c r="S56">
        <v>0.14149269461631775</v>
      </c>
      <c r="T56">
        <v>0.48568740487098694</v>
      </c>
      <c r="U56">
        <v>0.34797772765159607</v>
      </c>
      <c r="V56">
        <v>0.49852415919303894</v>
      </c>
      <c r="W56">
        <v>0.44693699479103088</v>
      </c>
      <c r="X56">
        <v>0.67611461877822876</v>
      </c>
    </row>
    <row r="57" spans="1:24" x14ac:dyDescent="0.25">
      <c r="A57" s="32" t="s">
        <v>340</v>
      </c>
      <c r="B57" t="s">
        <v>119</v>
      </c>
      <c r="C57">
        <v>0.64430022239685059</v>
      </c>
      <c r="D57">
        <v>0.50212562084197998</v>
      </c>
      <c r="E57">
        <v>0.89226967096328735</v>
      </c>
      <c r="F57">
        <v>0.63572072982788086</v>
      </c>
      <c r="G57">
        <v>0.52060228586196899</v>
      </c>
      <c r="H57">
        <v>0.63785648345947266</v>
      </c>
      <c r="I57">
        <v>0.41817981004714966</v>
      </c>
      <c r="J57">
        <v>0.5999068021774292</v>
      </c>
      <c r="K57">
        <v>0.517966628074646</v>
      </c>
      <c r="L57">
        <v>0.82152485847473145</v>
      </c>
      <c r="M57">
        <v>0.67262047529220581</v>
      </c>
      <c r="N57">
        <v>0.57987511157989502</v>
      </c>
      <c r="O57">
        <v>0.32587045431137085</v>
      </c>
      <c r="P57">
        <v>0.77427375316619873</v>
      </c>
      <c r="Q57">
        <v>0.80480456352233887</v>
      </c>
      <c r="R57">
        <v>0.99660325050354004</v>
      </c>
      <c r="S57">
        <v>0.32115331292152405</v>
      </c>
      <c r="T57">
        <v>0.74235701560974121</v>
      </c>
      <c r="U57">
        <v>0.58295196294784546</v>
      </c>
      <c r="V57">
        <v>0.44126018881797791</v>
      </c>
      <c r="W57">
        <v>3.8571849465370178E-2</v>
      </c>
      <c r="X57">
        <v>0.68572086095809937</v>
      </c>
    </row>
    <row r="58" spans="1:24" x14ac:dyDescent="0.25">
      <c r="A58" s="32" t="s">
        <v>347</v>
      </c>
      <c r="B58" t="s">
        <v>120</v>
      </c>
      <c r="C58">
        <v>0.41213187575340271</v>
      </c>
      <c r="D58">
        <v>0.1578977108001709</v>
      </c>
      <c r="E58">
        <v>0.42848297953605652</v>
      </c>
      <c r="F58">
        <v>0.35567259788513184</v>
      </c>
      <c r="G58">
        <v>0.39150363206863403</v>
      </c>
      <c r="H58">
        <v>0.36300694942474365</v>
      </c>
      <c r="I58">
        <v>0.49495571851730347</v>
      </c>
      <c r="J58">
        <v>0.26368263363838196</v>
      </c>
      <c r="K58">
        <v>0.35524886846542358</v>
      </c>
      <c r="L58">
        <v>0.51105129718780518</v>
      </c>
      <c r="M58">
        <v>0.22060187160968781</v>
      </c>
      <c r="N58">
        <v>0.44967538118362427</v>
      </c>
      <c r="O58">
        <v>0.31332555413246155</v>
      </c>
      <c r="P58">
        <v>0.49163368344306946</v>
      </c>
      <c r="Q58">
        <v>0.41096493601799011</v>
      </c>
      <c r="R58">
        <v>0</v>
      </c>
      <c r="S58">
        <v>0.28475832939147949</v>
      </c>
      <c r="T58">
        <v>0.45813241600990295</v>
      </c>
      <c r="U58">
        <v>0.27887588739395142</v>
      </c>
      <c r="V58">
        <v>0.49087494611740112</v>
      </c>
      <c r="W58">
        <v>0.2195407897233963</v>
      </c>
      <c r="X58">
        <v>0.53470402956008911</v>
      </c>
    </row>
    <row r="59" spans="1:24" x14ac:dyDescent="0.25">
      <c r="A59" s="32" t="s">
        <v>346</v>
      </c>
      <c r="B59" t="s">
        <v>121</v>
      </c>
      <c r="C59">
        <v>0.39964848756790161</v>
      </c>
      <c r="D59">
        <v>0.22841103374958038</v>
      </c>
      <c r="E59">
        <v>0.29941591620445251</v>
      </c>
      <c r="F59">
        <v>0.54552745819091797</v>
      </c>
      <c r="G59">
        <v>0.47205889225006104</v>
      </c>
      <c r="H59">
        <v>0.40613627433776855</v>
      </c>
      <c r="I59">
        <v>0.47838795185089111</v>
      </c>
      <c r="J59">
        <v>0.2268703430891037</v>
      </c>
      <c r="K59">
        <v>0.44243046641349792</v>
      </c>
      <c r="L59">
        <v>0.61809718608856201</v>
      </c>
      <c r="M59">
        <v>0.32140073180198669</v>
      </c>
      <c r="N59">
        <v>0.46584424376487732</v>
      </c>
      <c r="O59">
        <v>0.21247206628322601</v>
      </c>
      <c r="P59">
        <v>0.5844111442565918</v>
      </c>
      <c r="Q59">
        <v>0.80962997674942017</v>
      </c>
      <c r="R59">
        <v>0.99694812297821045</v>
      </c>
      <c r="S59">
        <v>0.31462353467941284</v>
      </c>
      <c r="T59">
        <v>0.61240828037261963</v>
      </c>
      <c r="U59">
        <v>0.4221540093421936</v>
      </c>
      <c r="V59">
        <v>0.52024722099304199</v>
      </c>
      <c r="W59">
        <v>0.24128618836402893</v>
      </c>
      <c r="X59">
        <v>0.63885533809661865</v>
      </c>
    </row>
    <row r="60" spans="1:24" x14ac:dyDescent="0.25">
      <c r="A60" s="32" t="s">
        <v>345</v>
      </c>
      <c r="B60" t="s">
        <v>122</v>
      </c>
      <c r="C60">
        <v>0.41131213307380676</v>
      </c>
      <c r="D60">
        <v>0.20704405009746552</v>
      </c>
      <c r="E60">
        <v>0.41073814034461975</v>
      </c>
      <c r="F60">
        <v>0.50587189197540283</v>
      </c>
      <c r="G60">
        <v>0.48359367251396179</v>
      </c>
      <c r="H60">
        <v>0.44229352474212646</v>
      </c>
      <c r="I60">
        <v>0.60232460498809814</v>
      </c>
      <c r="J60">
        <v>0.27187877893447876</v>
      </c>
      <c r="K60">
        <v>0.55670249462127686</v>
      </c>
      <c r="L60">
        <v>0.5488705039024353</v>
      </c>
      <c r="M60">
        <v>0.443696528673172</v>
      </c>
      <c r="N60">
        <v>0.35138195753097534</v>
      </c>
      <c r="O60">
        <v>0.22303031384944916</v>
      </c>
      <c r="P60">
        <v>0.56750184297561646</v>
      </c>
      <c r="Q60">
        <v>0.71952122449874878</v>
      </c>
      <c r="R60">
        <v>0.97418832778930664</v>
      </c>
      <c r="S60">
        <v>0.33290579915046692</v>
      </c>
      <c r="T60">
        <v>0.3805694580078125</v>
      </c>
      <c r="U60">
        <v>0.37049576640129089</v>
      </c>
      <c r="V60">
        <v>0.48927617073059082</v>
      </c>
      <c r="W60">
        <v>0.38491055369377136</v>
      </c>
      <c r="X60">
        <v>0.53738409280776978</v>
      </c>
    </row>
    <row r="61" spans="1:24" x14ac:dyDescent="0.25">
      <c r="A61" s="32" t="s">
        <v>389</v>
      </c>
      <c r="B61" t="s">
        <v>123</v>
      </c>
      <c r="C61">
        <v>0.50523996353149414</v>
      </c>
      <c r="D61">
        <v>0.5122380256652832</v>
      </c>
      <c r="E61">
        <v>0.62513947486877441</v>
      </c>
      <c r="F61">
        <v>0.66367876529693604</v>
      </c>
      <c r="G61">
        <v>0.59839648008346558</v>
      </c>
      <c r="H61">
        <v>0.13801826536655426</v>
      </c>
      <c r="I61">
        <v>0.52028322219848633</v>
      </c>
      <c r="J61">
        <v>0.48084551095962524</v>
      </c>
      <c r="K61">
        <v>0.46902468800544739</v>
      </c>
      <c r="L61">
        <v>0.6671067476272583</v>
      </c>
      <c r="M61">
        <v>0.57224202156066895</v>
      </c>
      <c r="N61">
        <v>0.57630854845046997</v>
      </c>
      <c r="O61">
        <v>0.33278390765190125</v>
      </c>
      <c r="P61">
        <v>0.86373907327651978</v>
      </c>
      <c r="Q61">
        <v>0.61853212118148804</v>
      </c>
      <c r="R61">
        <v>0.99981033802032471</v>
      </c>
      <c r="S61">
        <v>0.25680765509605408</v>
      </c>
      <c r="T61">
        <v>0.68877756595611572</v>
      </c>
      <c r="U61">
        <v>0.61696940660476685</v>
      </c>
      <c r="V61">
        <v>0.34025245904922485</v>
      </c>
      <c r="W61">
        <v>4.1835810407064855E-6</v>
      </c>
      <c r="X61">
        <v>0.35795357823371887</v>
      </c>
    </row>
    <row r="62" spans="1:24" x14ac:dyDescent="0.25">
      <c r="A62" s="32" t="s">
        <v>348</v>
      </c>
      <c r="B62" t="s">
        <v>124</v>
      </c>
      <c r="C62">
        <v>0.45700445771217346</v>
      </c>
      <c r="D62">
        <v>0.11770208179950714</v>
      </c>
      <c r="E62">
        <v>0.43501570820808411</v>
      </c>
      <c r="F62">
        <v>0.44419476389884949</v>
      </c>
      <c r="G62">
        <v>0.43178078532218933</v>
      </c>
      <c r="H62">
        <v>0.26497364044189453</v>
      </c>
      <c r="I62">
        <v>0.47897130250930786</v>
      </c>
      <c r="J62">
        <v>0.17532409727573395</v>
      </c>
      <c r="K62">
        <v>0.40433451533317566</v>
      </c>
      <c r="L62">
        <v>0.4538034200668335</v>
      </c>
      <c r="M62">
        <v>0.34302759170532227</v>
      </c>
      <c r="N62">
        <v>0.37354293465614319</v>
      </c>
      <c r="O62">
        <v>0.34913110733032227</v>
      </c>
      <c r="P62">
        <v>0.48919516801834106</v>
      </c>
      <c r="Q62">
        <v>0.64488834142684937</v>
      </c>
      <c r="R62">
        <v>0.8328016996383667</v>
      </c>
      <c r="S62">
        <v>0.26817613840103149</v>
      </c>
      <c r="T62">
        <v>0.46583768725395203</v>
      </c>
      <c r="U62">
        <v>0.35944759845733643</v>
      </c>
      <c r="V62">
        <v>0.49078309535980225</v>
      </c>
      <c r="W62">
        <v>0.17715102434158325</v>
      </c>
      <c r="X62">
        <v>0.48863944411277771</v>
      </c>
    </row>
    <row r="63" spans="1:24" x14ac:dyDescent="0.25">
      <c r="A63" s="32" t="s">
        <v>349</v>
      </c>
      <c r="B63" t="s">
        <v>125</v>
      </c>
      <c r="C63">
        <v>0.54399716854095459</v>
      </c>
      <c r="D63">
        <v>0.35704344511032104</v>
      </c>
      <c r="E63">
        <v>0.66439443826675415</v>
      </c>
      <c r="F63">
        <v>0.6864703893661499</v>
      </c>
      <c r="G63">
        <v>0.48488745093345642</v>
      </c>
      <c r="H63">
        <v>0.68747234344482422</v>
      </c>
      <c r="I63">
        <v>0.64618176221847534</v>
      </c>
      <c r="J63">
        <v>0.59418565034866333</v>
      </c>
      <c r="K63">
        <v>0.52002298831939697</v>
      </c>
      <c r="L63">
        <v>0.71226447820663452</v>
      </c>
      <c r="M63">
        <v>0.55286532640457153</v>
      </c>
      <c r="N63">
        <v>0.65904009342193604</v>
      </c>
      <c r="O63">
        <v>0.24142628908157349</v>
      </c>
      <c r="P63">
        <v>0.62923949956893921</v>
      </c>
      <c r="Q63">
        <v>0.77168488502502441</v>
      </c>
      <c r="R63">
        <v>0.99882751703262329</v>
      </c>
      <c r="S63">
        <v>0.31133595108985901</v>
      </c>
      <c r="T63">
        <v>0.71498411893844604</v>
      </c>
      <c r="U63">
        <v>0.52652972936630249</v>
      </c>
      <c r="V63">
        <v>0.51717281341552734</v>
      </c>
      <c r="W63">
        <v>0.19940318167209625</v>
      </c>
      <c r="X63">
        <v>0.713398277759552</v>
      </c>
    </row>
    <row r="64" spans="1:24" x14ac:dyDescent="0.25">
      <c r="A64" s="32" t="s">
        <v>351</v>
      </c>
      <c r="B64" t="s">
        <v>126</v>
      </c>
      <c r="C64">
        <v>0.48325252532958984</v>
      </c>
      <c r="D64">
        <v>0.33907553553581238</v>
      </c>
      <c r="E64">
        <v>0.63392102718353271</v>
      </c>
      <c r="F64">
        <v>0.63685548305511475</v>
      </c>
      <c r="G64">
        <v>0.42515063285827637</v>
      </c>
      <c r="H64">
        <v>0.58091616630554199</v>
      </c>
      <c r="I64">
        <v>0.69984650611877441</v>
      </c>
      <c r="J64">
        <v>0.48392590880393982</v>
      </c>
      <c r="K64">
        <v>0.54916983842849731</v>
      </c>
      <c r="L64">
        <v>0.81173473596572876</v>
      </c>
      <c r="M64">
        <v>0.48094305396080017</v>
      </c>
      <c r="N64">
        <v>0.5522429347038269</v>
      </c>
      <c r="O64">
        <v>0.17681530117988586</v>
      </c>
      <c r="P64">
        <v>0.7074921727180481</v>
      </c>
      <c r="Q64">
        <v>0.7655489444732666</v>
      </c>
      <c r="R64">
        <v>0.9928099513053894</v>
      </c>
      <c r="S64">
        <v>0.25181648135185242</v>
      </c>
      <c r="T64">
        <v>0.70619285106658936</v>
      </c>
      <c r="U64">
        <v>0.44990137219429016</v>
      </c>
      <c r="V64">
        <v>0.54563844203948975</v>
      </c>
      <c r="W64">
        <v>0.18205390870571136</v>
      </c>
      <c r="X64">
        <v>0.68912202119827271</v>
      </c>
    </row>
    <row r="65" spans="1:24" x14ac:dyDescent="0.25">
      <c r="A65" s="32" t="s">
        <v>352</v>
      </c>
      <c r="B65" t="s">
        <v>127</v>
      </c>
      <c r="C65">
        <v>0.53308552503585815</v>
      </c>
      <c r="D65">
        <v>0.33180961012840271</v>
      </c>
      <c r="E65">
        <v>0.76337677240371704</v>
      </c>
      <c r="F65">
        <v>0.5820038914680481</v>
      </c>
      <c r="G65">
        <v>0.40814584493637085</v>
      </c>
      <c r="H65">
        <v>0.65355861186981201</v>
      </c>
      <c r="I65">
        <v>0.52018237113952637</v>
      </c>
      <c r="J65">
        <v>0.31648412346839905</v>
      </c>
      <c r="K65">
        <v>0.45231503248214722</v>
      </c>
      <c r="L65">
        <v>0.61960625648498535</v>
      </c>
      <c r="M65">
        <v>0.55040997266769409</v>
      </c>
      <c r="N65">
        <v>0.63749837875366211</v>
      </c>
      <c r="O65">
        <v>0.31839239597320557</v>
      </c>
      <c r="P65">
        <v>0.58865916728973389</v>
      </c>
      <c r="Q65">
        <v>0.88878709077835083</v>
      </c>
      <c r="R65">
        <v>0.95349758863449097</v>
      </c>
      <c r="S65">
        <v>0.3198554515838623</v>
      </c>
      <c r="T65">
        <v>0.64943945407867432</v>
      </c>
      <c r="U65">
        <v>0.43566000461578369</v>
      </c>
      <c r="V65">
        <v>0.48329299688339233</v>
      </c>
      <c r="W65">
        <v>0.15694664418697357</v>
      </c>
      <c r="X65">
        <v>0.59382694959640503</v>
      </c>
    </row>
    <row r="66" spans="1:24" x14ac:dyDescent="0.25">
      <c r="A66" s="32" t="s">
        <v>350</v>
      </c>
      <c r="B66" t="s">
        <v>128</v>
      </c>
      <c r="C66">
        <v>0.41074776649475098</v>
      </c>
      <c r="D66">
        <v>0.31087571382522583</v>
      </c>
      <c r="E66">
        <v>0.38618162274360657</v>
      </c>
      <c r="F66">
        <v>0.51402604579925537</v>
      </c>
      <c r="G66">
        <v>0.44631451368331909</v>
      </c>
      <c r="H66">
        <v>0.55569297075271606</v>
      </c>
      <c r="I66">
        <v>0.50059008598327637</v>
      </c>
      <c r="J66">
        <v>0.47525221109390259</v>
      </c>
      <c r="K66">
        <v>0.45914140343666077</v>
      </c>
      <c r="L66">
        <v>0.674491286277771</v>
      </c>
      <c r="M66">
        <v>0.41362830996513367</v>
      </c>
      <c r="N66">
        <v>0.57059562206268311</v>
      </c>
      <c r="O66">
        <v>0.24318751692771912</v>
      </c>
      <c r="P66">
        <v>0.68406838178634644</v>
      </c>
      <c r="Q66">
        <v>0.77343034744262695</v>
      </c>
      <c r="R66">
        <v>0.99677568674087524</v>
      </c>
      <c r="S66">
        <v>0.31240832805633545</v>
      </c>
      <c r="T66">
        <v>0.50798827409744263</v>
      </c>
      <c r="U66">
        <v>0.46786573529243469</v>
      </c>
      <c r="V66">
        <v>0.70589113235473633</v>
      </c>
      <c r="W66">
        <v>0.538818359375</v>
      </c>
      <c r="X66">
        <v>0.61426568031311035</v>
      </c>
    </row>
    <row r="67" spans="1:24" x14ac:dyDescent="0.25">
      <c r="A67" s="32" t="s">
        <v>390</v>
      </c>
      <c r="B67" t="s">
        <v>129</v>
      </c>
      <c r="C67">
        <v>0.71523630619049072</v>
      </c>
      <c r="D67">
        <v>0.57051628828048706</v>
      </c>
      <c r="E67">
        <v>0.74202507734298706</v>
      </c>
      <c r="F67">
        <v>0.63496577739715576</v>
      </c>
      <c r="G67">
        <v>0.67771458625793457</v>
      </c>
      <c r="H67">
        <v>0.17861390113830566</v>
      </c>
      <c r="I67">
        <v>0.51733291149139404</v>
      </c>
      <c r="J67">
        <v>0.49904707074165344</v>
      </c>
      <c r="K67">
        <v>0.63633573055267334</v>
      </c>
      <c r="L67">
        <v>0.6787334680557251</v>
      </c>
      <c r="M67">
        <v>0.71138864755630493</v>
      </c>
      <c r="N67">
        <v>0.80432116985321045</v>
      </c>
      <c r="O67">
        <v>0.23956543207168579</v>
      </c>
      <c r="P67">
        <v>0.76027941703796387</v>
      </c>
      <c r="Q67">
        <v>0.78285562992095947</v>
      </c>
      <c r="R67">
        <v>1</v>
      </c>
      <c r="S67">
        <v>0.2873934805393219</v>
      </c>
      <c r="T67">
        <v>0.69872605800628662</v>
      </c>
      <c r="U67">
        <v>0.70889383554458618</v>
      </c>
      <c r="V67">
        <v>5.298054963350296E-2</v>
      </c>
      <c r="W67">
        <v>4.7202793211909011E-5</v>
      </c>
      <c r="X67">
        <v>0.31967753171920776</v>
      </c>
    </row>
    <row r="68" spans="1:24" x14ac:dyDescent="0.25">
      <c r="A68" s="32" t="s">
        <v>353</v>
      </c>
      <c r="B68" t="s">
        <v>130</v>
      </c>
      <c r="C68">
        <v>0.50892418622970581</v>
      </c>
      <c r="D68">
        <v>0.41606396436691284</v>
      </c>
      <c r="E68">
        <v>0.55488932132720947</v>
      </c>
      <c r="F68">
        <v>0.78531867265701294</v>
      </c>
      <c r="G68">
        <v>0.58015084266662598</v>
      </c>
      <c r="H68">
        <v>0.60248333215713501</v>
      </c>
      <c r="I68">
        <v>0.71869075298309326</v>
      </c>
      <c r="J68">
        <v>0.71808862686157227</v>
      </c>
      <c r="K68">
        <v>0.48667961359024048</v>
      </c>
      <c r="L68">
        <v>0.89171886444091797</v>
      </c>
      <c r="M68">
        <v>0.58776426315307617</v>
      </c>
      <c r="N68">
        <v>0.48931434750556946</v>
      </c>
      <c r="O68">
        <v>0.38249814510345459</v>
      </c>
      <c r="P68">
        <v>0.89057755470275879</v>
      </c>
      <c r="Q68">
        <v>0.76266002655029297</v>
      </c>
      <c r="R68">
        <v>0.99908614158630371</v>
      </c>
      <c r="S68">
        <v>0.42213213443756104</v>
      </c>
      <c r="T68">
        <v>0.66361445188522339</v>
      </c>
      <c r="U68">
        <v>0.53883665800094604</v>
      </c>
      <c r="V68">
        <v>0.49746137857437134</v>
      </c>
      <c r="W68">
        <v>0.17216035723686218</v>
      </c>
      <c r="X68">
        <v>0.71521389484405518</v>
      </c>
    </row>
    <row r="69" spans="1:24" x14ac:dyDescent="0.25">
      <c r="A69" s="33" t="s">
        <v>391</v>
      </c>
      <c r="B69" t="s">
        <v>131</v>
      </c>
      <c r="C69">
        <v>0.61589539051055908</v>
      </c>
      <c r="D69">
        <v>0.5063852071762085</v>
      </c>
      <c r="E69">
        <v>0.70480859279632568</v>
      </c>
      <c r="F69">
        <v>0.70743602514266968</v>
      </c>
      <c r="G69">
        <v>0.47923818230628967</v>
      </c>
      <c r="H69">
        <v>0.26632797718048096</v>
      </c>
      <c r="I69">
        <v>0.44107598066329956</v>
      </c>
      <c r="J69">
        <v>0.39942193031311035</v>
      </c>
      <c r="K69">
        <v>0.5079999566078186</v>
      </c>
      <c r="L69">
        <v>0.78022760152816772</v>
      </c>
      <c r="M69">
        <v>0.63779729604721069</v>
      </c>
      <c r="N69">
        <v>0.70007234811782837</v>
      </c>
      <c r="O69">
        <v>0.24507524073123932</v>
      </c>
      <c r="P69">
        <v>0.90400022268295288</v>
      </c>
      <c r="Q69">
        <v>0.81336683034896851</v>
      </c>
      <c r="R69">
        <v>0.99229270219802856</v>
      </c>
      <c r="S69">
        <v>0.59998661279678345</v>
      </c>
      <c r="T69">
        <v>0.43882691860198975</v>
      </c>
      <c r="U69">
        <v>0.52888107299804688</v>
      </c>
      <c r="V69">
        <v>0.54194104671478271</v>
      </c>
      <c r="W69">
        <v>9.7750812768936157E-2</v>
      </c>
      <c r="X69">
        <v>0.65160650014877319</v>
      </c>
    </row>
    <row r="70" spans="1:24" x14ac:dyDescent="0.25">
      <c r="A70" s="32" t="s">
        <v>354</v>
      </c>
      <c r="B70" t="s">
        <v>132</v>
      </c>
      <c r="C70">
        <v>0.61655855178833008</v>
      </c>
      <c r="D70">
        <v>0.1392894834280014</v>
      </c>
      <c r="E70">
        <v>0.62710916996002197</v>
      </c>
      <c r="F70">
        <v>0.46326756477355957</v>
      </c>
      <c r="G70">
        <v>0.49061763286590576</v>
      </c>
      <c r="H70">
        <v>0.18539729714393616</v>
      </c>
      <c r="I70">
        <v>0.46542057394981384</v>
      </c>
      <c r="J70">
        <v>0.37201416492462158</v>
      </c>
      <c r="K70">
        <v>0.52231115102767944</v>
      </c>
      <c r="L70">
        <v>0.81779664754867554</v>
      </c>
      <c r="M70">
        <v>0.41902914643287659</v>
      </c>
      <c r="N70">
        <v>0.39115557074546814</v>
      </c>
      <c r="O70">
        <v>0.37105926871299744</v>
      </c>
      <c r="P70">
        <v>0.3869747519493103</v>
      </c>
      <c r="Q70">
        <v>0.70175999402999878</v>
      </c>
      <c r="R70">
        <v>0.98108524084091187</v>
      </c>
      <c r="S70">
        <v>0.16926495730876923</v>
      </c>
      <c r="T70">
        <v>0.63456714153289795</v>
      </c>
      <c r="U70">
        <v>0.4191325306892395</v>
      </c>
      <c r="V70">
        <v>0.4944690465927124</v>
      </c>
      <c r="W70">
        <v>0.2946992814540863</v>
      </c>
      <c r="X70">
        <v>0.54136943817138672</v>
      </c>
    </row>
    <row r="71" spans="1:24" x14ac:dyDescent="0.25">
      <c r="A71" s="32" t="s">
        <v>392</v>
      </c>
      <c r="B71" t="s">
        <v>133</v>
      </c>
      <c r="C71">
        <v>0.87658309936523438</v>
      </c>
      <c r="D71">
        <v>0.22959004342556</v>
      </c>
      <c r="E71">
        <v>9.5846690237522125E-3</v>
      </c>
      <c r="F71">
        <v>0.37352046370506287</v>
      </c>
      <c r="G71">
        <v>0.44527098536491394</v>
      </c>
      <c r="H71">
        <v>0.17670916020870209</v>
      </c>
      <c r="I71">
        <v>0.50973594188690186</v>
      </c>
      <c r="J71">
        <v>8.4133893251419067E-2</v>
      </c>
      <c r="K71">
        <v>0.25847744941711426</v>
      </c>
      <c r="L71">
        <v>0.27722927927970886</v>
      </c>
      <c r="M71">
        <v>0.17848773300647736</v>
      </c>
      <c r="N71">
        <v>0.34999999403953552</v>
      </c>
      <c r="O71">
        <v>0.2032911628484726</v>
      </c>
      <c r="P71">
        <v>0.44306471943855286</v>
      </c>
      <c r="Q71">
        <v>0.69003820419311523</v>
      </c>
      <c r="R71">
        <v>0.92935842275619507</v>
      </c>
      <c r="S71">
        <v>0.38057118654251099</v>
      </c>
      <c r="T71">
        <v>0.30576959252357483</v>
      </c>
      <c r="U71">
        <v>0.27143898606300354</v>
      </c>
      <c r="V71">
        <v>0.50040161609649658</v>
      </c>
      <c r="W71">
        <v>0.27053675055503845</v>
      </c>
      <c r="X71">
        <v>0.4750676155090332</v>
      </c>
    </row>
    <row r="72" spans="1:24" x14ac:dyDescent="0.25">
      <c r="A72" s="32" t="s">
        <v>355</v>
      </c>
      <c r="B72" t="s">
        <v>134</v>
      </c>
      <c r="C72">
        <v>0.53026050329208374</v>
      </c>
      <c r="D72">
        <v>0.19353042542934418</v>
      </c>
      <c r="E72">
        <v>0.49988502264022827</v>
      </c>
      <c r="F72">
        <v>0.41079959273338318</v>
      </c>
      <c r="G72">
        <v>0.45978137850761414</v>
      </c>
      <c r="H72">
        <v>0.58760052919387817</v>
      </c>
      <c r="I72">
        <v>0.62606704235076904</v>
      </c>
      <c r="J72">
        <v>0.41531467437744141</v>
      </c>
      <c r="K72">
        <v>0.41892042756080627</v>
      </c>
      <c r="L72">
        <v>0.54956287145614624</v>
      </c>
      <c r="M72">
        <v>0.27818229794502258</v>
      </c>
      <c r="N72">
        <v>0.50344932079315186</v>
      </c>
      <c r="O72">
        <v>0.23109674453735352</v>
      </c>
      <c r="P72">
        <v>0.46002486348152161</v>
      </c>
      <c r="Q72">
        <v>0.78498220443725586</v>
      </c>
      <c r="R72">
        <v>0.96901565790176392</v>
      </c>
      <c r="S72">
        <v>0.19764740765094757</v>
      </c>
      <c r="T72">
        <v>0.45544376969337463</v>
      </c>
      <c r="U72">
        <v>0.32714846730232239</v>
      </c>
      <c r="V72">
        <v>0.49875414371490479</v>
      </c>
      <c r="W72">
        <v>0.11153072863817215</v>
      </c>
      <c r="X72">
        <v>0.70101630687713623</v>
      </c>
    </row>
    <row r="73" spans="1:24" x14ac:dyDescent="0.25">
      <c r="A73" s="32" t="s">
        <v>393</v>
      </c>
      <c r="B73" t="s">
        <v>135</v>
      </c>
      <c r="C73">
        <v>0.73809522390365601</v>
      </c>
      <c r="D73">
        <v>0.84947681427001953</v>
      </c>
      <c r="E73">
        <v>0.99038684368133545</v>
      </c>
      <c r="F73">
        <v>0.85388398170471191</v>
      </c>
      <c r="G73">
        <v>0.7483144998550415</v>
      </c>
      <c r="H73">
        <v>0.54146832227706909</v>
      </c>
      <c r="I73">
        <v>0.68235105276107788</v>
      </c>
      <c r="J73">
        <v>0.88018053770065308</v>
      </c>
      <c r="K73">
        <v>0.67322760820388794</v>
      </c>
      <c r="L73">
        <v>0.92597901821136475</v>
      </c>
      <c r="M73">
        <v>0.85282117128372192</v>
      </c>
      <c r="N73">
        <v>0.72971683740615845</v>
      </c>
      <c r="O73">
        <v>0.34474045038223267</v>
      </c>
      <c r="P73">
        <v>0.88944929838180542</v>
      </c>
      <c r="Q73">
        <v>0.78776341676712036</v>
      </c>
      <c r="R73">
        <v>0.99996548891067505</v>
      </c>
      <c r="S73">
        <v>0.37822678685188293</v>
      </c>
      <c r="T73">
        <v>0.80002391338348389</v>
      </c>
      <c r="U73">
        <v>0.843239426612854</v>
      </c>
      <c r="V73">
        <v>0.31764653325080872</v>
      </c>
      <c r="W73">
        <v>5.3336010314524174E-3</v>
      </c>
      <c r="X73">
        <v>0.52009415626525879</v>
      </c>
    </row>
    <row r="74" spans="1:24" x14ac:dyDescent="0.25">
      <c r="A74" s="32" t="s">
        <v>394</v>
      </c>
      <c r="B74" t="s">
        <v>136</v>
      </c>
      <c r="C74">
        <v>0.43160980939865112</v>
      </c>
      <c r="D74">
        <v>0.13882498443126678</v>
      </c>
      <c r="E74">
        <v>0.28009742498397827</v>
      </c>
      <c r="F74">
        <v>0.32762345671653748</v>
      </c>
      <c r="G74">
        <v>0.42885673046112061</v>
      </c>
      <c r="H74">
        <v>0.49201986193656921</v>
      </c>
      <c r="I74">
        <v>0.58447170257568359</v>
      </c>
      <c r="J74">
        <v>0.22887302935123444</v>
      </c>
      <c r="K74">
        <v>0.39465412497520447</v>
      </c>
      <c r="L74">
        <v>0.43719238042831421</v>
      </c>
      <c r="M74">
        <v>0.21507607400417328</v>
      </c>
      <c r="N74">
        <v>0.3208371102809906</v>
      </c>
      <c r="O74">
        <v>0.33627301454544067</v>
      </c>
      <c r="P74">
        <v>0.33776634931564331</v>
      </c>
      <c r="Q74">
        <v>0.6823347806930542</v>
      </c>
      <c r="R74">
        <v>0.94660067558288574</v>
      </c>
      <c r="S74">
        <v>0.37450462579727173</v>
      </c>
      <c r="T74">
        <v>0.35561487078666687</v>
      </c>
      <c r="U74">
        <v>0.21670924127101898</v>
      </c>
      <c r="V74">
        <v>0.50258129835128784</v>
      </c>
      <c r="W74">
        <v>0.35507944226264954</v>
      </c>
      <c r="X74">
        <v>0.61998277902603149</v>
      </c>
    </row>
    <row r="75" spans="1:24" x14ac:dyDescent="0.25">
      <c r="A75" s="32" t="s">
        <v>395</v>
      </c>
      <c r="B75" t="s">
        <v>137</v>
      </c>
      <c r="C75">
        <v>0.41169595718383789</v>
      </c>
      <c r="D75">
        <v>0.28690460324287415</v>
      </c>
      <c r="E75">
        <v>0.43561309576034546</v>
      </c>
      <c r="F75">
        <v>0.58074551820755005</v>
      </c>
      <c r="G75">
        <v>0.40917187929153442</v>
      </c>
      <c r="H75">
        <v>0.61122560501098633</v>
      </c>
      <c r="I75">
        <v>0.573464035987854</v>
      </c>
      <c r="J75">
        <v>0.41981899738311768</v>
      </c>
      <c r="K75">
        <v>0.43518716096878052</v>
      </c>
      <c r="L75">
        <v>0.80566579103469849</v>
      </c>
      <c r="M75">
        <v>0.44485190510749817</v>
      </c>
      <c r="N75">
        <v>0.54006361961364746</v>
      </c>
      <c r="O75">
        <v>0.36924833059310913</v>
      </c>
      <c r="P75">
        <v>0.59054559469223022</v>
      </c>
      <c r="Q75">
        <v>0.74755507707595825</v>
      </c>
      <c r="R75">
        <v>0.99906891584396362</v>
      </c>
      <c r="S75">
        <v>0.29247996211051941</v>
      </c>
      <c r="T75">
        <v>0.6280364990234375</v>
      </c>
      <c r="U75">
        <v>0.42179420590400696</v>
      </c>
      <c r="V75">
        <v>0.45827779173851013</v>
      </c>
      <c r="W75">
        <v>0.24686715006828308</v>
      </c>
      <c r="X75">
        <v>0.48099637031555176</v>
      </c>
    </row>
    <row r="76" spans="1:24" x14ac:dyDescent="0.25">
      <c r="A76" s="32" t="s">
        <v>396</v>
      </c>
      <c r="B76" t="s">
        <v>138</v>
      </c>
      <c r="C76">
        <v>0.48692065477371216</v>
      </c>
      <c r="D76">
        <v>0.44279748201370239</v>
      </c>
      <c r="E76">
        <v>0.59221237897872925</v>
      </c>
      <c r="F76">
        <v>0.71544533967971802</v>
      </c>
      <c r="G76">
        <v>0.56191116571426392</v>
      </c>
      <c r="H76">
        <v>0.64774411916732788</v>
      </c>
      <c r="I76">
        <v>0.55784696340560913</v>
      </c>
      <c r="J76">
        <v>0.45626246929168701</v>
      </c>
      <c r="K76">
        <v>0.42988252639770508</v>
      </c>
      <c r="L76">
        <v>0.7942129373550415</v>
      </c>
      <c r="M76">
        <v>0.60536473989486694</v>
      </c>
      <c r="N76">
        <v>0.66591626405715942</v>
      </c>
      <c r="O76">
        <v>0.29903197288513184</v>
      </c>
      <c r="P76">
        <v>0.68728405237197876</v>
      </c>
      <c r="Q76">
        <v>0.75994181632995605</v>
      </c>
      <c r="R76">
        <v>0.99979311227798462</v>
      </c>
      <c r="S76">
        <v>0.51510655879974365</v>
      </c>
      <c r="T76">
        <v>0.64565229415893555</v>
      </c>
      <c r="U76">
        <v>0.6000705361366272</v>
      </c>
      <c r="V76">
        <v>0.46154022216796875</v>
      </c>
      <c r="W76">
        <v>0.11540766805410385</v>
      </c>
      <c r="X76">
        <v>0.4786943793296814</v>
      </c>
    </row>
    <row r="77" spans="1:24" x14ac:dyDescent="0.25">
      <c r="A77" s="32" t="s">
        <v>358</v>
      </c>
      <c r="B77" t="s">
        <v>139</v>
      </c>
      <c r="C77">
        <v>0.56152969598770142</v>
      </c>
      <c r="D77">
        <v>0.48634830117225647</v>
      </c>
      <c r="E77">
        <v>0.64286726713180542</v>
      </c>
      <c r="F77">
        <v>0.61512178182601929</v>
      </c>
      <c r="G77">
        <v>0.47580268979072571</v>
      </c>
      <c r="H77">
        <v>0.37805324792861938</v>
      </c>
      <c r="I77">
        <v>0.51457726955413818</v>
      </c>
      <c r="J77">
        <v>0.40555378794670105</v>
      </c>
      <c r="K77">
        <v>0.50560283660888672</v>
      </c>
      <c r="L77">
        <v>0.76955550909042358</v>
      </c>
      <c r="M77">
        <v>0.51381927728652954</v>
      </c>
      <c r="N77">
        <v>0.61401492357254028</v>
      </c>
      <c r="O77">
        <v>0.37364086508750916</v>
      </c>
      <c r="P77">
        <v>0.65714031457901001</v>
      </c>
      <c r="Q77">
        <v>0.86001443862915039</v>
      </c>
      <c r="R77">
        <v>0.99763780832290649</v>
      </c>
      <c r="S77">
        <v>0.20165616273880005</v>
      </c>
      <c r="T77">
        <v>0.52942264080047607</v>
      </c>
      <c r="U77">
        <v>0.54246973991394043</v>
      </c>
      <c r="V77">
        <v>0.46222493052482605</v>
      </c>
      <c r="W77">
        <v>7.3161356151103973E-2</v>
      </c>
      <c r="X77">
        <v>0.62371480464935303</v>
      </c>
    </row>
    <row r="78" spans="1:24" x14ac:dyDescent="0.25">
      <c r="A78" s="32" t="s">
        <v>397</v>
      </c>
      <c r="B78" t="s">
        <v>140</v>
      </c>
      <c r="C78">
        <v>0.16747073829174042</v>
      </c>
      <c r="D78">
        <v>0.13709183037281036</v>
      </c>
      <c r="E78">
        <v>0.17917618155479431</v>
      </c>
      <c r="F78">
        <v>0.45861080288887024</v>
      </c>
      <c r="G78">
        <v>0.48203068971633911</v>
      </c>
      <c r="H78">
        <v>0.73996204137802124</v>
      </c>
      <c r="I78">
        <v>0.49350935220718384</v>
      </c>
      <c r="J78">
        <v>0.30932888388633728</v>
      </c>
      <c r="K78">
        <v>0.29509946703910828</v>
      </c>
      <c r="L78">
        <v>0.21545642614364624</v>
      </c>
      <c r="M78">
        <v>0.31802970170974731</v>
      </c>
      <c r="N78">
        <v>0.4203869104385376</v>
      </c>
      <c r="O78">
        <v>0.17760232090950012</v>
      </c>
      <c r="P78">
        <v>0.44331061840057373</v>
      </c>
      <c r="Q78">
        <v>0.54995620250701904</v>
      </c>
      <c r="R78">
        <v>0.99843096733093262</v>
      </c>
      <c r="S78">
        <v>0.14694905281066895</v>
      </c>
      <c r="T78">
        <v>0.66706615686416626</v>
      </c>
      <c r="U78">
        <v>0.47988173365592957</v>
      </c>
      <c r="V78">
        <v>0.53704851865768433</v>
      </c>
      <c r="W78">
        <v>6.3230887055397034E-2</v>
      </c>
      <c r="X78">
        <v>0.57652735710144043</v>
      </c>
    </row>
    <row r="79" spans="1:24" x14ac:dyDescent="0.25">
      <c r="A79" s="32" t="s">
        <v>359</v>
      </c>
      <c r="B79" t="s">
        <v>141</v>
      </c>
      <c r="C79">
        <v>0.44824004173278809</v>
      </c>
      <c r="D79">
        <v>0.3629150390625</v>
      </c>
      <c r="E79">
        <v>0.58711874485015869</v>
      </c>
      <c r="F79">
        <v>0.63896429538726807</v>
      </c>
      <c r="G79">
        <v>0.49139824509620667</v>
      </c>
      <c r="H79">
        <v>0.6605646014213562</v>
      </c>
      <c r="I79">
        <v>0.55374151468276978</v>
      </c>
      <c r="J79">
        <v>0.42875480651855469</v>
      </c>
      <c r="K79">
        <v>0.36436593532562256</v>
      </c>
      <c r="L79">
        <v>0.61472862958908081</v>
      </c>
      <c r="M79">
        <v>0.51708698272705078</v>
      </c>
      <c r="N79">
        <v>0.76104915142059326</v>
      </c>
      <c r="O79">
        <v>0.39447835087776184</v>
      </c>
      <c r="P79">
        <v>0.75361776351928711</v>
      </c>
      <c r="Q79">
        <v>0.84343010187149048</v>
      </c>
      <c r="R79">
        <v>0.9978102445602417</v>
      </c>
      <c r="S79">
        <v>0.35868105292320251</v>
      </c>
      <c r="T79">
        <v>0.60658842325210571</v>
      </c>
      <c r="U79">
        <v>0.45602810382843018</v>
      </c>
      <c r="V79">
        <v>0.4578087329864502</v>
      </c>
      <c r="W79">
        <v>3.3848598599433899E-2</v>
      </c>
      <c r="X79">
        <v>0.45226973295211792</v>
      </c>
    </row>
    <row r="80" spans="1:24" x14ac:dyDescent="0.25">
      <c r="A80" s="32" t="s">
        <v>398</v>
      </c>
      <c r="B80" t="s">
        <v>142</v>
      </c>
      <c r="C80">
        <v>0.31205791234970093</v>
      </c>
      <c r="D80">
        <v>9.2893965542316437E-2</v>
      </c>
      <c r="E80">
        <v>0.45104870200157166</v>
      </c>
      <c r="F80">
        <v>0.40234535932540894</v>
      </c>
      <c r="G80">
        <v>0.4043847918510437</v>
      </c>
      <c r="H80">
        <v>0.5453338623046875</v>
      </c>
      <c r="I80">
        <v>0.48545825481414795</v>
      </c>
      <c r="J80">
        <v>0.34585711359977722</v>
      </c>
      <c r="K80">
        <v>0.49116456508636475</v>
      </c>
      <c r="L80">
        <v>0.54476684331893921</v>
      </c>
      <c r="M80">
        <v>0.32322025299072266</v>
      </c>
      <c r="N80">
        <v>0.34114888310432434</v>
      </c>
      <c r="O80">
        <v>0.25092208385467529</v>
      </c>
      <c r="P80">
        <v>0.32395392656326294</v>
      </c>
      <c r="Q80">
        <v>0.75555360317230225</v>
      </c>
      <c r="R80">
        <v>0.8586651086807251</v>
      </c>
      <c r="S80">
        <v>0.12050773948431015</v>
      </c>
      <c r="T80">
        <v>0.57608962059020996</v>
      </c>
      <c r="U80">
        <v>0.2585737407207489</v>
      </c>
      <c r="V80">
        <v>0.48961752653121948</v>
      </c>
      <c r="W80">
        <v>0.24965831637382507</v>
      </c>
      <c r="X80">
        <v>0.7150835394859314</v>
      </c>
    </row>
    <row r="81" spans="1:24" x14ac:dyDescent="0.25">
      <c r="A81" s="32" t="s">
        <v>360</v>
      </c>
      <c r="B81" t="s">
        <v>143</v>
      </c>
      <c r="C81">
        <v>0.30576828122138977</v>
      </c>
      <c r="D81">
        <v>0.13512980937957764</v>
      </c>
      <c r="E81">
        <v>0.41500645875930786</v>
      </c>
      <c r="F81">
        <v>0.3604540228843689</v>
      </c>
      <c r="G81">
        <v>0.37238344550132751</v>
      </c>
      <c r="H81">
        <v>0.56277066469192505</v>
      </c>
      <c r="I81">
        <v>0.4496878981590271</v>
      </c>
      <c r="J81">
        <v>0.21734406054019928</v>
      </c>
      <c r="K81">
        <v>0.4977780282497406</v>
      </c>
      <c r="L81">
        <v>0.69982147216796875</v>
      </c>
      <c r="M81">
        <v>0.28456750512123108</v>
      </c>
      <c r="N81">
        <v>0.37712424993515015</v>
      </c>
      <c r="O81">
        <v>0.39138162136077881</v>
      </c>
      <c r="P81">
        <v>0.39406529068946838</v>
      </c>
      <c r="Q81">
        <v>0.63736820220947266</v>
      </c>
      <c r="R81">
        <v>0.90177077054977417</v>
      </c>
      <c r="S81">
        <v>0.19658370316028595</v>
      </c>
      <c r="T81">
        <v>0.37497919797897339</v>
      </c>
      <c r="U81">
        <v>0.32135340571403503</v>
      </c>
      <c r="V81">
        <v>0.48476654291152954</v>
      </c>
      <c r="W81">
        <v>0.46563237905502319</v>
      </c>
      <c r="X81">
        <v>0.5724642276763916</v>
      </c>
    </row>
    <row r="82" spans="1:24" x14ac:dyDescent="0.25">
      <c r="A82" s="32" t="s">
        <v>361</v>
      </c>
      <c r="B82" t="s">
        <v>144</v>
      </c>
      <c r="C82">
        <v>0.58880794048309326</v>
      </c>
      <c r="D82">
        <v>0.32611379027366638</v>
      </c>
      <c r="E82">
        <v>0.49283617734909058</v>
      </c>
      <c r="F82">
        <v>0.69626742601394653</v>
      </c>
      <c r="G82">
        <v>0.45916974544525146</v>
      </c>
      <c r="H82">
        <v>0.61789792776107788</v>
      </c>
      <c r="I82">
        <v>0.6267019510269165</v>
      </c>
      <c r="J82">
        <v>0.37947362661361694</v>
      </c>
      <c r="K82">
        <v>0.42772376537322998</v>
      </c>
      <c r="L82">
        <v>0.68285214900970459</v>
      </c>
      <c r="M82">
        <v>0.65013247728347778</v>
      </c>
      <c r="N82">
        <v>0.65766119956970215</v>
      </c>
      <c r="O82">
        <v>0.37796905636787415</v>
      </c>
      <c r="P82">
        <v>0.70709973573684692</v>
      </c>
      <c r="Q82">
        <v>0.62854057550430298</v>
      </c>
      <c r="R82">
        <v>0.9979826807975769</v>
      </c>
      <c r="S82">
        <v>0.58155292272567749</v>
      </c>
      <c r="T82">
        <v>0.5240478515625</v>
      </c>
      <c r="U82">
        <v>0.49933016300201416</v>
      </c>
      <c r="V82">
        <v>0.49421694874763489</v>
      </c>
      <c r="W82">
        <v>7.0300288498401642E-2</v>
      </c>
      <c r="X82">
        <v>0.50151157379150391</v>
      </c>
    </row>
    <row r="83" spans="1:24" x14ac:dyDescent="0.25">
      <c r="A83" s="32" t="s">
        <v>362</v>
      </c>
      <c r="B83" t="s">
        <v>145</v>
      </c>
      <c r="C83">
        <v>0.68432331085205078</v>
      </c>
      <c r="D83">
        <v>0.51462441682815552</v>
      </c>
      <c r="E83">
        <v>0.77839750051498413</v>
      </c>
      <c r="F83">
        <v>0.65424209833145142</v>
      </c>
      <c r="G83">
        <v>0.50814324617385864</v>
      </c>
      <c r="H83">
        <v>0.83983522653579712</v>
      </c>
      <c r="I83">
        <v>0.79931396245956421</v>
      </c>
      <c r="J83">
        <v>0.77311408519744873</v>
      </c>
      <c r="K83">
        <v>0.43067505955696106</v>
      </c>
      <c r="L83">
        <v>0.69654083251953125</v>
      </c>
      <c r="M83">
        <v>0.55094027519226074</v>
      </c>
      <c r="N83">
        <v>0.84357494115829468</v>
      </c>
      <c r="O83">
        <v>0.39673805236816406</v>
      </c>
      <c r="P83">
        <v>0.81760239601135254</v>
      </c>
      <c r="Q83">
        <v>0.7988465428352356</v>
      </c>
      <c r="R83">
        <v>0.99993103742599487</v>
      </c>
      <c r="S83">
        <v>0.40475910902023315</v>
      </c>
      <c r="T83">
        <v>0.63989627361297607</v>
      </c>
      <c r="U83">
        <v>0.45321208238601685</v>
      </c>
      <c r="V83">
        <v>0.7338712215423584</v>
      </c>
      <c r="W83">
        <v>0.34227973222732544</v>
      </c>
      <c r="X83">
        <v>0.46076682209968567</v>
      </c>
    </row>
    <row r="84" spans="1:24" x14ac:dyDescent="0.25">
      <c r="A84" s="32" t="s">
        <v>399</v>
      </c>
      <c r="B84" t="s">
        <v>146</v>
      </c>
      <c r="C84">
        <v>0.78480201959609985</v>
      </c>
      <c r="D84">
        <v>0.40502429008483887</v>
      </c>
      <c r="E84">
        <v>0.74551868438720703</v>
      </c>
      <c r="F84">
        <v>0.60537260770797729</v>
      </c>
      <c r="G84">
        <v>0.6580778956413269</v>
      </c>
      <c r="H84">
        <v>0.14693544805049896</v>
      </c>
      <c r="I84">
        <v>0.38263523578643799</v>
      </c>
      <c r="J84">
        <v>0.31665459275245667</v>
      </c>
      <c r="K84">
        <v>0.44778287410736084</v>
      </c>
      <c r="L84">
        <v>0.53380906581878662</v>
      </c>
      <c r="M84">
        <v>0.61376714706420898</v>
      </c>
      <c r="N84">
        <v>0.68612360954284668</v>
      </c>
      <c r="O84">
        <v>0.30343472957611084</v>
      </c>
      <c r="P84">
        <v>0.57508325576782227</v>
      </c>
      <c r="Q84">
        <v>0.85685330629348755</v>
      </c>
      <c r="R84">
        <v>0.99591356515884399</v>
      </c>
      <c r="S84">
        <v>0.59546369314193726</v>
      </c>
      <c r="T84">
        <v>0.44187092781066895</v>
      </c>
      <c r="U84">
        <v>0.48143103718757629</v>
      </c>
      <c r="V84">
        <v>0.46568819880485535</v>
      </c>
      <c r="W84">
        <v>5.3949005901813507E-2</v>
      </c>
      <c r="X84">
        <v>0.44762054085731506</v>
      </c>
    </row>
    <row r="85" spans="1:24" x14ac:dyDescent="0.25">
      <c r="A85" s="33" t="s">
        <v>400</v>
      </c>
      <c r="B85" t="s">
        <v>147</v>
      </c>
      <c r="C85">
        <v>0.43142727017402649</v>
      </c>
      <c r="D85">
        <v>0.29749208688735962</v>
      </c>
      <c r="E85">
        <v>0.31440404057502747</v>
      </c>
      <c r="F85">
        <v>0.6243327260017395</v>
      </c>
      <c r="G85">
        <v>0.28994902968406677</v>
      </c>
      <c r="H85">
        <v>0.31193250417709351</v>
      </c>
      <c r="I85">
        <v>0.35957774519920349</v>
      </c>
      <c r="J85">
        <v>0.28829830884933472</v>
      </c>
      <c r="K85">
        <v>0.40312305092811584</v>
      </c>
      <c r="L85">
        <v>0.3179035484790802</v>
      </c>
      <c r="M85">
        <v>0.51925116777420044</v>
      </c>
      <c r="N85">
        <v>0.42036712169647217</v>
      </c>
      <c r="O85">
        <v>0.25632163882255554</v>
      </c>
      <c r="P85">
        <v>0.68231797218322754</v>
      </c>
      <c r="Q85">
        <v>0.66926479339599609</v>
      </c>
      <c r="R85">
        <v>0.99022364616394043</v>
      </c>
      <c r="S85">
        <v>0.335214763879776</v>
      </c>
      <c r="T85">
        <v>0.62795120477676392</v>
      </c>
      <c r="U85">
        <v>0.40028512477874756</v>
      </c>
      <c r="V85">
        <v>0.33201229572296143</v>
      </c>
      <c r="W85">
        <v>0.18848162889480591</v>
      </c>
      <c r="X85">
        <v>0.72969013452529907</v>
      </c>
    </row>
    <row r="86" spans="1:24" x14ac:dyDescent="0.25">
      <c r="A86" s="32" t="s">
        <v>401</v>
      </c>
      <c r="B86" t="s">
        <v>148</v>
      </c>
      <c r="C86">
        <v>0.49570643901824951</v>
      </c>
      <c r="D86">
        <v>0.34175163507461548</v>
      </c>
      <c r="E86">
        <v>0.57939273118972778</v>
      </c>
      <c r="F86">
        <v>0.5260549783706665</v>
      </c>
      <c r="G86">
        <v>0.56972360610961914</v>
      </c>
      <c r="H86">
        <v>0.22517256438732147</v>
      </c>
      <c r="I86">
        <v>0.4344920814037323</v>
      </c>
      <c r="J86">
        <v>0.40555572509765625</v>
      </c>
      <c r="K86">
        <v>0.53049170970916748</v>
      </c>
      <c r="L86">
        <v>0.66364681720733643</v>
      </c>
      <c r="M86">
        <v>0.48627367615699768</v>
      </c>
      <c r="N86">
        <v>0.64861387014389038</v>
      </c>
      <c r="O86">
        <v>0.30259969830513</v>
      </c>
      <c r="P86">
        <v>0.63136732578277588</v>
      </c>
      <c r="Q86">
        <v>0.83965587615966797</v>
      </c>
      <c r="R86">
        <v>0.98522335290908813</v>
      </c>
      <c r="S86">
        <v>0.31374350190162659</v>
      </c>
      <c r="T86">
        <v>0.5581209659576416</v>
      </c>
      <c r="U86">
        <v>0.52386796474456787</v>
      </c>
      <c r="V86">
        <v>0.47457131743431091</v>
      </c>
      <c r="W86">
        <v>0.17653408646583557</v>
      </c>
      <c r="X86">
        <v>0.61197394132614136</v>
      </c>
    </row>
    <row r="87" spans="1:24" x14ac:dyDescent="0.25">
      <c r="A87" s="32" t="s">
        <v>356</v>
      </c>
      <c r="B87" t="s">
        <v>149</v>
      </c>
      <c r="C87">
        <v>0.45946410298347473</v>
      </c>
      <c r="D87">
        <v>0.45460140705108643</v>
      </c>
      <c r="E87">
        <v>0.68967723846435547</v>
      </c>
      <c r="F87">
        <v>0.58214795589447021</v>
      </c>
      <c r="G87">
        <v>0.36817780137062073</v>
      </c>
      <c r="H87">
        <v>0.71435970067977905</v>
      </c>
      <c r="I87">
        <v>0.68782484531402588</v>
      </c>
      <c r="J87">
        <v>0.51137030124664307</v>
      </c>
      <c r="K87">
        <v>0.30843651294708252</v>
      </c>
      <c r="L87">
        <v>0.66266179084777832</v>
      </c>
      <c r="M87">
        <v>0.45806390047073364</v>
      </c>
      <c r="N87">
        <v>0.50581663846969604</v>
      </c>
      <c r="O87">
        <v>0.35752436518669128</v>
      </c>
      <c r="P87">
        <v>0.74772852659225464</v>
      </c>
      <c r="Q87">
        <v>0.60693544149398804</v>
      </c>
      <c r="R87">
        <v>0.97418832778930664</v>
      </c>
      <c r="S87">
        <v>0.25708231329917908</v>
      </c>
      <c r="T87">
        <v>0.50784409046173096</v>
      </c>
      <c r="U87">
        <v>0.51110321283340454</v>
      </c>
      <c r="V87">
        <v>0.43018990755081177</v>
      </c>
      <c r="W87">
        <v>4.9082715064287186E-2</v>
      </c>
      <c r="X87">
        <v>0.51129978895187378</v>
      </c>
    </row>
    <row r="88" spans="1:24" x14ac:dyDescent="0.25">
      <c r="A88" s="32" t="s">
        <v>363</v>
      </c>
      <c r="B88" t="s">
        <v>150</v>
      </c>
      <c r="C88">
        <v>0.40962019562721252</v>
      </c>
      <c r="D88">
        <v>0.17015409469604492</v>
      </c>
      <c r="E88">
        <v>0.27334779500961304</v>
      </c>
      <c r="F88">
        <v>0.38337576389312744</v>
      </c>
      <c r="G88">
        <v>0.41469511389732361</v>
      </c>
      <c r="H88">
        <v>0.52437257766723633</v>
      </c>
      <c r="I88">
        <v>0.50741487741470337</v>
      </c>
      <c r="J88">
        <v>0.34575164318084717</v>
      </c>
      <c r="K88">
        <v>0.43243250250816345</v>
      </c>
      <c r="L88">
        <v>0.67957812547683716</v>
      </c>
      <c r="M88">
        <v>0.44455409049987793</v>
      </c>
      <c r="N88">
        <v>0.41529929637908936</v>
      </c>
      <c r="O88">
        <v>0.18244776129722595</v>
      </c>
      <c r="P88">
        <v>0.21685360372066498</v>
      </c>
      <c r="Q88">
        <v>0.69988852739334106</v>
      </c>
      <c r="R88">
        <v>0.97591257095336914</v>
      </c>
      <c r="S88">
        <v>0.12009719759225845</v>
      </c>
      <c r="T88">
        <v>0.65562379360198975</v>
      </c>
      <c r="U88">
        <v>0.31539067625999451</v>
      </c>
      <c r="V88">
        <v>0.53370732069015503</v>
      </c>
      <c r="W88">
        <v>0.40574038028717041</v>
      </c>
      <c r="X88">
        <v>0.78479623794555664</v>
      </c>
    </row>
    <row r="89" spans="1:24" x14ac:dyDescent="0.25">
      <c r="A89" s="32" t="s">
        <v>402</v>
      </c>
      <c r="B89" t="s">
        <v>151</v>
      </c>
      <c r="C89">
        <v>0.40719354152679443</v>
      </c>
      <c r="D89">
        <v>0.18715135753154755</v>
      </c>
      <c r="E89">
        <v>0.14085695147514343</v>
      </c>
      <c r="F89">
        <v>0.36435970664024353</v>
      </c>
      <c r="G89">
        <v>0.45982909202575684</v>
      </c>
      <c r="H89">
        <v>0.31979838013648987</v>
      </c>
      <c r="I89">
        <v>0.32805737853050232</v>
      </c>
      <c r="J89">
        <v>0.15314805507659912</v>
      </c>
      <c r="K89">
        <v>0.46700683236122131</v>
      </c>
      <c r="L89">
        <v>0.44492682814598083</v>
      </c>
      <c r="M89">
        <v>0.47069826722145081</v>
      </c>
      <c r="N89">
        <v>0.46232962608337402</v>
      </c>
      <c r="O89">
        <v>0.17435900866985321</v>
      </c>
      <c r="P89">
        <v>2.1541917696595192E-2</v>
      </c>
      <c r="Q89">
        <v>0.62347894906997681</v>
      </c>
      <c r="R89">
        <v>0.95867025852203369</v>
      </c>
      <c r="S89">
        <v>0.21190977096557617</v>
      </c>
      <c r="T89">
        <v>0.37300381064414978</v>
      </c>
      <c r="U89">
        <v>0.26085272431373596</v>
      </c>
      <c r="V89">
        <v>0.48631829023361206</v>
      </c>
      <c r="W89">
        <v>0.2852114737033844</v>
      </c>
      <c r="X89">
        <v>0.65419173240661621</v>
      </c>
    </row>
    <row r="90" spans="1:24" x14ac:dyDescent="0.25">
      <c r="A90" s="30"/>
    </row>
    <row r="92" spans="1:24" x14ac:dyDescent="0.25">
      <c r="A92" s="1" t="s">
        <v>287</v>
      </c>
      <c r="B92" t="s">
        <v>9</v>
      </c>
      <c r="C92" t="s">
        <v>423</v>
      </c>
      <c r="D92" t="s">
        <v>424</v>
      </c>
      <c r="E92" t="s">
        <v>425</v>
      </c>
      <c r="F92" t="s">
        <v>426</v>
      </c>
      <c r="G92" t="s">
        <v>427</v>
      </c>
      <c r="H92" t="s">
        <v>436</v>
      </c>
      <c r="I92" t="s">
        <v>437</v>
      </c>
      <c r="J92" t="s">
        <v>438</v>
      </c>
      <c r="K92" t="s">
        <v>428</v>
      </c>
      <c r="L92" t="s">
        <v>429</v>
      </c>
      <c r="M92" t="s">
        <v>430</v>
      </c>
      <c r="N92" t="s">
        <v>431</v>
      </c>
      <c r="O92" t="s">
        <v>582</v>
      </c>
      <c r="P92" t="s">
        <v>439</v>
      </c>
      <c r="Q92" t="s">
        <v>440</v>
      </c>
      <c r="R92" t="s">
        <v>441</v>
      </c>
      <c r="S92" t="s">
        <v>442</v>
      </c>
      <c r="T92" t="s">
        <v>432</v>
      </c>
      <c r="U92" t="s">
        <v>443</v>
      </c>
      <c r="V92" t="s">
        <v>433</v>
      </c>
      <c r="W92" t="s">
        <v>434</v>
      </c>
      <c r="X92" t="s">
        <v>435</v>
      </c>
    </row>
    <row r="93" spans="1:24" x14ac:dyDescent="0.25">
      <c r="A93" s="32" t="s">
        <v>366</v>
      </c>
      <c r="B93" t="s">
        <v>65</v>
      </c>
      <c r="C93">
        <f>RANK(C2,C$2:C$89)</f>
        <v>85</v>
      </c>
      <c r="D93">
        <f t="shared" ref="D93:X105" si="0">RANK(D2,D$2:D$89)</f>
        <v>85</v>
      </c>
      <c r="E93">
        <f t="shared" si="0"/>
        <v>67</v>
      </c>
      <c r="F93">
        <f t="shared" si="0"/>
        <v>72</v>
      </c>
      <c r="G93">
        <f t="shared" si="0"/>
        <v>64</v>
      </c>
      <c r="H93">
        <f t="shared" si="0"/>
        <v>60</v>
      </c>
      <c r="I93">
        <f t="shared" si="0"/>
        <v>78</v>
      </c>
      <c r="J93">
        <f t="shared" si="0"/>
        <v>71</v>
      </c>
      <c r="K93">
        <f t="shared" si="0"/>
        <v>85</v>
      </c>
      <c r="L93">
        <f t="shared" si="0"/>
        <v>84</v>
      </c>
      <c r="M93">
        <f t="shared" si="0"/>
        <v>79</v>
      </c>
      <c r="N93">
        <f t="shared" si="0"/>
        <v>80</v>
      </c>
      <c r="O93">
        <f t="shared" si="0"/>
        <v>75</v>
      </c>
      <c r="P93">
        <f t="shared" si="0"/>
        <v>74</v>
      </c>
      <c r="Q93">
        <f t="shared" si="0"/>
        <v>88</v>
      </c>
      <c r="R93">
        <f t="shared" si="0"/>
        <v>78</v>
      </c>
      <c r="S93">
        <f t="shared" si="0"/>
        <v>79</v>
      </c>
      <c r="T93">
        <f t="shared" si="0"/>
        <v>78</v>
      </c>
      <c r="U93">
        <f t="shared" si="0"/>
        <v>84</v>
      </c>
      <c r="V93">
        <f t="shared" si="0"/>
        <v>17</v>
      </c>
      <c r="W93">
        <f t="shared" si="0"/>
        <v>35</v>
      </c>
      <c r="X93">
        <f t="shared" si="0"/>
        <v>76</v>
      </c>
    </row>
    <row r="94" spans="1:24" x14ac:dyDescent="0.25">
      <c r="A94" s="32" t="s">
        <v>367</v>
      </c>
      <c r="B94" t="s">
        <v>66</v>
      </c>
      <c r="C94">
        <f t="shared" ref="C94:R157" si="1">RANK(C3,C$2:C$89)</f>
        <v>8</v>
      </c>
      <c r="D94">
        <f t="shared" si="1"/>
        <v>30</v>
      </c>
      <c r="E94">
        <f t="shared" si="1"/>
        <v>47</v>
      </c>
      <c r="F94">
        <f t="shared" si="1"/>
        <v>26</v>
      </c>
      <c r="G94">
        <f t="shared" si="1"/>
        <v>20</v>
      </c>
      <c r="H94">
        <f t="shared" si="1"/>
        <v>32</v>
      </c>
      <c r="I94">
        <f t="shared" si="1"/>
        <v>6</v>
      </c>
      <c r="J94">
        <f t="shared" si="1"/>
        <v>19</v>
      </c>
      <c r="K94">
        <f t="shared" si="1"/>
        <v>54</v>
      </c>
      <c r="L94">
        <f t="shared" si="1"/>
        <v>21</v>
      </c>
      <c r="M94">
        <f t="shared" si="1"/>
        <v>12</v>
      </c>
      <c r="N94">
        <f t="shared" si="1"/>
        <v>50</v>
      </c>
      <c r="O94">
        <f t="shared" si="1"/>
        <v>56</v>
      </c>
      <c r="P94">
        <f t="shared" si="1"/>
        <v>6</v>
      </c>
      <c r="Q94">
        <f t="shared" si="1"/>
        <v>7</v>
      </c>
      <c r="R94">
        <f t="shared" si="1"/>
        <v>14</v>
      </c>
      <c r="S94">
        <f t="shared" si="0"/>
        <v>18</v>
      </c>
      <c r="T94">
        <f t="shared" si="0"/>
        <v>18</v>
      </c>
      <c r="U94">
        <f t="shared" si="0"/>
        <v>32</v>
      </c>
      <c r="V94">
        <f t="shared" si="0"/>
        <v>60</v>
      </c>
      <c r="W94">
        <f t="shared" si="0"/>
        <v>17</v>
      </c>
      <c r="X94">
        <f t="shared" si="0"/>
        <v>74</v>
      </c>
    </row>
    <row r="95" spans="1:24" x14ac:dyDescent="0.25">
      <c r="A95" s="32" t="s">
        <v>296</v>
      </c>
      <c r="B95" t="s">
        <v>67</v>
      </c>
      <c r="C95">
        <f t="shared" si="1"/>
        <v>38</v>
      </c>
      <c r="D95">
        <f t="shared" si="0"/>
        <v>15</v>
      </c>
      <c r="E95">
        <f t="shared" si="0"/>
        <v>42</v>
      </c>
      <c r="F95">
        <f t="shared" si="0"/>
        <v>13</v>
      </c>
      <c r="G95">
        <f t="shared" si="0"/>
        <v>61</v>
      </c>
      <c r="H95">
        <f t="shared" si="0"/>
        <v>10</v>
      </c>
      <c r="I95">
        <f t="shared" si="0"/>
        <v>3</v>
      </c>
      <c r="J95">
        <f t="shared" si="0"/>
        <v>9</v>
      </c>
      <c r="K95">
        <f t="shared" si="0"/>
        <v>77</v>
      </c>
      <c r="L95">
        <f t="shared" si="0"/>
        <v>52</v>
      </c>
      <c r="M95">
        <f t="shared" si="0"/>
        <v>13</v>
      </c>
      <c r="N95">
        <f t="shared" si="0"/>
        <v>49</v>
      </c>
      <c r="O95">
        <f t="shared" si="0"/>
        <v>22</v>
      </c>
      <c r="P95">
        <f t="shared" si="0"/>
        <v>14</v>
      </c>
      <c r="Q95">
        <f t="shared" si="0"/>
        <v>53</v>
      </c>
      <c r="R95">
        <f t="shared" si="0"/>
        <v>45</v>
      </c>
      <c r="S95">
        <f t="shared" si="0"/>
        <v>25</v>
      </c>
      <c r="T95">
        <f t="shared" si="0"/>
        <v>41</v>
      </c>
      <c r="U95">
        <f t="shared" si="0"/>
        <v>47</v>
      </c>
      <c r="V95">
        <f t="shared" si="0"/>
        <v>7</v>
      </c>
      <c r="W95">
        <f t="shared" si="0"/>
        <v>58</v>
      </c>
      <c r="X95">
        <f t="shared" si="0"/>
        <v>58</v>
      </c>
    </row>
    <row r="96" spans="1:24" x14ac:dyDescent="0.25">
      <c r="A96" s="32" t="s">
        <v>298</v>
      </c>
      <c r="B96" t="s">
        <v>68</v>
      </c>
      <c r="C96">
        <f t="shared" si="1"/>
        <v>28</v>
      </c>
      <c r="D96">
        <f t="shared" si="0"/>
        <v>27</v>
      </c>
      <c r="E96">
        <f t="shared" si="0"/>
        <v>50</v>
      </c>
      <c r="F96">
        <f t="shared" si="0"/>
        <v>20</v>
      </c>
      <c r="G96">
        <f t="shared" si="0"/>
        <v>8</v>
      </c>
      <c r="H96">
        <f t="shared" si="0"/>
        <v>61</v>
      </c>
      <c r="I96">
        <f t="shared" si="0"/>
        <v>60</v>
      </c>
      <c r="J96">
        <f t="shared" si="0"/>
        <v>52</v>
      </c>
      <c r="K96">
        <f t="shared" si="0"/>
        <v>47</v>
      </c>
      <c r="L96">
        <f t="shared" si="0"/>
        <v>15</v>
      </c>
      <c r="M96">
        <f t="shared" si="0"/>
        <v>26</v>
      </c>
      <c r="N96">
        <f t="shared" si="0"/>
        <v>63</v>
      </c>
      <c r="O96">
        <f t="shared" si="0"/>
        <v>57</v>
      </c>
      <c r="P96">
        <f t="shared" si="0"/>
        <v>4</v>
      </c>
      <c r="Q96">
        <f t="shared" si="0"/>
        <v>20</v>
      </c>
      <c r="R96">
        <f t="shared" si="0"/>
        <v>12</v>
      </c>
      <c r="S96">
        <f t="shared" si="0"/>
        <v>2</v>
      </c>
      <c r="T96">
        <f t="shared" si="0"/>
        <v>40</v>
      </c>
      <c r="U96">
        <f t="shared" si="0"/>
        <v>31</v>
      </c>
      <c r="V96">
        <f t="shared" si="0"/>
        <v>63</v>
      </c>
      <c r="W96">
        <f t="shared" si="0"/>
        <v>49</v>
      </c>
      <c r="X96">
        <f t="shared" si="0"/>
        <v>62</v>
      </c>
    </row>
    <row r="97" spans="1:24" x14ac:dyDescent="0.25">
      <c r="A97" s="32" t="s">
        <v>299</v>
      </c>
      <c r="B97" t="s">
        <v>69</v>
      </c>
      <c r="C97">
        <f t="shared" si="1"/>
        <v>16</v>
      </c>
      <c r="D97">
        <f t="shared" si="0"/>
        <v>22</v>
      </c>
      <c r="E97">
        <f t="shared" si="0"/>
        <v>18</v>
      </c>
      <c r="F97">
        <f t="shared" si="0"/>
        <v>18</v>
      </c>
      <c r="G97">
        <f t="shared" si="0"/>
        <v>13</v>
      </c>
      <c r="H97">
        <f t="shared" si="0"/>
        <v>84</v>
      </c>
      <c r="I97">
        <f t="shared" si="0"/>
        <v>51</v>
      </c>
      <c r="J97">
        <f t="shared" si="0"/>
        <v>63</v>
      </c>
      <c r="K97">
        <f t="shared" si="0"/>
        <v>33</v>
      </c>
      <c r="L97">
        <f t="shared" si="0"/>
        <v>37</v>
      </c>
      <c r="M97">
        <f t="shared" si="0"/>
        <v>24</v>
      </c>
      <c r="N97">
        <f t="shared" si="0"/>
        <v>19</v>
      </c>
      <c r="O97">
        <f t="shared" si="0"/>
        <v>31</v>
      </c>
      <c r="P97">
        <f t="shared" si="0"/>
        <v>42</v>
      </c>
      <c r="Q97">
        <f t="shared" si="0"/>
        <v>23</v>
      </c>
      <c r="R97">
        <f t="shared" si="0"/>
        <v>23</v>
      </c>
      <c r="S97">
        <f t="shared" si="0"/>
        <v>3</v>
      </c>
      <c r="T97">
        <f t="shared" si="0"/>
        <v>45</v>
      </c>
      <c r="U97">
        <f t="shared" si="0"/>
        <v>27</v>
      </c>
      <c r="V97">
        <f t="shared" si="0"/>
        <v>68</v>
      </c>
      <c r="W97">
        <f t="shared" si="0"/>
        <v>78</v>
      </c>
      <c r="X97">
        <f t="shared" si="0"/>
        <v>64</v>
      </c>
    </row>
    <row r="98" spans="1:24" x14ac:dyDescent="0.25">
      <c r="A98" s="32" t="s">
        <v>306</v>
      </c>
      <c r="B98" t="s">
        <v>70</v>
      </c>
      <c r="C98">
        <f t="shared" si="1"/>
        <v>80</v>
      </c>
      <c r="D98">
        <f t="shared" si="0"/>
        <v>83</v>
      </c>
      <c r="E98">
        <f t="shared" si="0"/>
        <v>72</v>
      </c>
      <c r="F98">
        <f t="shared" si="0"/>
        <v>87</v>
      </c>
      <c r="G98">
        <f t="shared" si="0"/>
        <v>57</v>
      </c>
      <c r="H98">
        <f t="shared" si="0"/>
        <v>30</v>
      </c>
      <c r="I98">
        <f t="shared" si="0"/>
        <v>38</v>
      </c>
      <c r="J98">
        <f t="shared" si="0"/>
        <v>28</v>
      </c>
      <c r="K98">
        <f t="shared" si="0"/>
        <v>12</v>
      </c>
      <c r="L98">
        <f t="shared" si="0"/>
        <v>70</v>
      </c>
      <c r="M98">
        <f t="shared" si="0"/>
        <v>75</v>
      </c>
      <c r="N98">
        <f t="shared" si="0"/>
        <v>82</v>
      </c>
      <c r="O98">
        <f t="shared" si="0"/>
        <v>46</v>
      </c>
      <c r="P98">
        <f t="shared" si="0"/>
        <v>68</v>
      </c>
      <c r="Q98">
        <f t="shared" si="0"/>
        <v>68</v>
      </c>
      <c r="R98">
        <f t="shared" si="0"/>
        <v>63</v>
      </c>
      <c r="S98">
        <f t="shared" si="0"/>
        <v>77</v>
      </c>
      <c r="T98">
        <f t="shared" si="0"/>
        <v>85</v>
      </c>
      <c r="U98">
        <f t="shared" si="0"/>
        <v>77</v>
      </c>
      <c r="V98">
        <f t="shared" si="0"/>
        <v>44</v>
      </c>
      <c r="W98">
        <f t="shared" si="0"/>
        <v>54</v>
      </c>
      <c r="X98">
        <f t="shared" si="0"/>
        <v>33</v>
      </c>
    </row>
    <row r="99" spans="1:24" x14ac:dyDescent="0.25">
      <c r="A99" s="32" t="s">
        <v>368</v>
      </c>
      <c r="B99" t="s">
        <v>71</v>
      </c>
      <c r="C99">
        <f t="shared" si="1"/>
        <v>88</v>
      </c>
      <c r="D99">
        <f t="shared" si="0"/>
        <v>81</v>
      </c>
      <c r="E99">
        <f t="shared" si="0"/>
        <v>57</v>
      </c>
      <c r="F99">
        <f t="shared" si="0"/>
        <v>79</v>
      </c>
      <c r="G99">
        <f t="shared" si="0"/>
        <v>60</v>
      </c>
      <c r="H99">
        <f t="shared" si="0"/>
        <v>53</v>
      </c>
      <c r="I99">
        <f t="shared" si="0"/>
        <v>22</v>
      </c>
      <c r="J99">
        <f t="shared" si="0"/>
        <v>56</v>
      </c>
      <c r="K99">
        <f t="shared" si="0"/>
        <v>51</v>
      </c>
      <c r="L99">
        <f t="shared" si="0"/>
        <v>69</v>
      </c>
      <c r="M99">
        <f t="shared" si="0"/>
        <v>86</v>
      </c>
      <c r="N99">
        <f t="shared" si="0"/>
        <v>73</v>
      </c>
      <c r="O99">
        <f t="shared" si="0"/>
        <v>39</v>
      </c>
      <c r="P99">
        <f t="shared" si="0"/>
        <v>75</v>
      </c>
      <c r="Q99">
        <f t="shared" si="0"/>
        <v>63</v>
      </c>
      <c r="R99">
        <f t="shared" si="0"/>
        <v>66</v>
      </c>
      <c r="S99">
        <f t="shared" si="0"/>
        <v>78</v>
      </c>
      <c r="T99">
        <f t="shared" si="0"/>
        <v>65</v>
      </c>
      <c r="U99">
        <f t="shared" si="0"/>
        <v>70</v>
      </c>
      <c r="V99">
        <f t="shared" si="0"/>
        <v>33</v>
      </c>
      <c r="W99">
        <f t="shared" si="0"/>
        <v>77</v>
      </c>
      <c r="X99">
        <f t="shared" si="0"/>
        <v>73</v>
      </c>
    </row>
    <row r="100" spans="1:24" x14ac:dyDescent="0.25">
      <c r="A100" s="32" t="s">
        <v>302</v>
      </c>
      <c r="B100" t="s">
        <v>72</v>
      </c>
      <c r="C100">
        <f t="shared" si="1"/>
        <v>66</v>
      </c>
      <c r="D100">
        <f t="shared" si="0"/>
        <v>75</v>
      </c>
      <c r="E100">
        <f t="shared" si="0"/>
        <v>41</v>
      </c>
      <c r="F100">
        <f t="shared" si="0"/>
        <v>58</v>
      </c>
      <c r="G100">
        <f t="shared" si="0"/>
        <v>51</v>
      </c>
      <c r="H100">
        <f t="shared" si="0"/>
        <v>45</v>
      </c>
      <c r="I100">
        <f t="shared" si="0"/>
        <v>82</v>
      </c>
      <c r="J100">
        <f t="shared" si="0"/>
        <v>72</v>
      </c>
      <c r="K100">
        <f t="shared" si="0"/>
        <v>63</v>
      </c>
      <c r="L100">
        <f t="shared" si="0"/>
        <v>83</v>
      </c>
      <c r="M100">
        <f t="shared" si="0"/>
        <v>62</v>
      </c>
      <c r="N100">
        <f t="shared" si="0"/>
        <v>76</v>
      </c>
      <c r="O100">
        <f t="shared" si="0"/>
        <v>9</v>
      </c>
      <c r="P100">
        <f t="shared" si="0"/>
        <v>72</v>
      </c>
      <c r="Q100">
        <f t="shared" si="0"/>
        <v>33</v>
      </c>
      <c r="R100">
        <f t="shared" si="0"/>
        <v>79</v>
      </c>
      <c r="S100">
        <f t="shared" si="0"/>
        <v>56</v>
      </c>
      <c r="T100">
        <f t="shared" si="0"/>
        <v>74</v>
      </c>
      <c r="U100">
        <f t="shared" si="0"/>
        <v>72</v>
      </c>
      <c r="V100">
        <f t="shared" si="0"/>
        <v>37</v>
      </c>
      <c r="W100">
        <f t="shared" si="0"/>
        <v>60</v>
      </c>
      <c r="X100">
        <f t="shared" si="0"/>
        <v>84</v>
      </c>
    </row>
    <row r="101" spans="1:24" x14ac:dyDescent="0.25">
      <c r="A101" s="32" t="s">
        <v>315</v>
      </c>
      <c r="B101" t="s">
        <v>73</v>
      </c>
      <c r="C101">
        <f t="shared" si="1"/>
        <v>23</v>
      </c>
      <c r="D101">
        <f t="shared" si="0"/>
        <v>16</v>
      </c>
      <c r="E101">
        <f t="shared" si="0"/>
        <v>20</v>
      </c>
      <c r="F101">
        <f t="shared" si="0"/>
        <v>5</v>
      </c>
      <c r="G101">
        <f t="shared" si="0"/>
        <v>33</v>
      </c>
      <c r="H101">
        <f t="shared" si="0"/>
        <v>12</v>
      </c>
      <c r="I101">
        <f t="shared" si="0"/>
        <v>21</v>
      </c>
      <c r="J101">
        <f t="shared" si="0"/>
        <v>10</v>
      </c>
      <c r="K101">
        <f t="shared" si="0"/>
        <v>27</v>
      </c>
      <c r="L101">
        <f t="shared" si="0"/>
        <v>12</v>
      </c>
      <c r="M101">
        <f t="shared" si="0"/>
        <v>20</v>
      </c>
      <c r="N101">
        <f t="shared" si="0"/>
        <v>25</v>
      </c>
      <c r="O101">
        <f t="shared" si="0"/>
        <v>16</v>
      </c>
      <c r="P101">
        <f t="shared" si="0"/>
        <v>29</v>
      </c>
      <c r="Q101">
        <f t="shared" si="0"/>
        <v>19</v>
      </c>
      <c r="R101">
        <f t="shared" si="0"/>
        <v>9</v>
      </c>
      <c r="S101">
        <f t="shared" si="0"/>
        <v>7</v>
      </c>
      <c r="T101">
        <f t="shared" si="0"/>
        <v>50</v>
      </c>
      <c r="U101">
        <f t="shared" si="0"/>
        <v>12</v>
      </c>
      <c r="V101">
        <f t="shared" si="0"/>
        <v>30</v>
      </c>
      <c r="W101">
        <f t="shared" si="0"/>
        <v>51</v>
      </c>
      <c r="X101">
        <f t="shared" si="0"/>
        <v>9</v>
      </c>
    </row>
    <row r="102" spans="1:24" x14ac:dyDescent="0.25">
      <c r="A102" s="32" t="s">
        <v>369</v>
      </c>
      <c r="B102" t="s">
        <v>74</v>
      </c>
      <c r="C102">
        <f t="shared" si="1"/>
        <v>14</v>
      </c>
      <c r="D102">
        <f t="shared" si="0"/>
        <v>2</v>
      </c>
      <c r="E102">
        <f t="shared" si="0"/>
        <v>14</v>
      </c>
      <c r="F102">
        <f t="shared" si="0"/>
        <v>35</v>
      </c>
      <c r="G102">
        <f t="shared" si="0"/>
        <v>16</v>
      </c>
      <c r="H102">
        <f t="shared" si="0"/>
        <v>80</v>
      </c>
      <c r="I102">
        <f t="shared" si="0"/>
        <v>49</v>
      </c>
      <c r="J102">
        <f t="shared" si="0"/>
        <v>43</v>
      </c>
      <c r="K102">
        <f t="shared" si="0"/>
        <v>3</v>
      </c>
      <c r="L102">
        <f t="shared" si="0"/>
        <v>25</v>
      </c>
      <c r="M102">
        <f t="shared" si="0"/>
        <v>7</v>
      </c>
      <c r="N102">
        <f t="shared" si="0"/>
        <v>34</v>
      </c>
      <c r="O102">
        <f t="shared" si="0"/>
        <v>58</v>
      </c>
      <c r="P102">
        <f t="shared" si="0"/>
        <v>35</v>
      </c>
      <c r="Q102">
        <f t="shared" si="0"/>
        <v>26</v>
      </c>
      <c r="R102">
        <f t="shared" si="0"/>
        <v>1</v>
      </c>
      <c r="S102">
        <f t="shared" si="0"/>
        <v>55</v>
      </c>
      <c r="T102">
        <f t="shared" si="0"/>
        <v>9</v>
      </c>
      <c r="U102">
        <f t="shared" si="0"/>
        <v>4</v>
      </c>
      <c r="V102">
        <f t="shared" si="0"/>
        <v>87</v>
      </c>
      <c r="W102">
        <f t="shared" si="0"/>
        <v>88</v>
      </c>
      <c r="X102">
        <f t="shared" si="0"/>
        <v>88</v>
      </c>
    </row>
    <row r="103" spans="1:24" x14ac:dyDescent="0.25">
      <c r="A103" s="32" t="s">
        <v>370</v>
      </c>
      <c r="B103" t="s">
        <v>75</v>
      </c>
      <c r="C103">
        <f t="shared" si="1"/>
        <v>44</v>
      </c>
      <c r="D103">
        <f t="shared" si="0"/>
        <v>46</v>
      </c>
      <c r="E103">
        <f t="shared" si="0"/>
        <v>78</v>
      </c>
      <c r="F103">
        <f t="shared" si="0"/>
        <v>17</v>
      </c>
      <c r="G103">
        <f t="shared" si="0"/>
        <v>17</v>
      </c>
      <c r="H103">
        <f t="shared" si="0"/>
        <v>51</v>
      </c>
      <c r="I103">
        <f t="shared" si="0"/>
        <v>30</v>
      </c>
      <c r="J103">
        <f t="shared" si="0"/>
        <v>40</v>
      </c>
      <c r="K103">
        <f t="shared" si="0"/>
        <v>78</v>
      </c>
      <c r="L103">
        <f t="shared" si="0"/>
        <v>18</v>
      </c>
      <c r="M103">
        <f t="shared" si="0"/>
        <v>48</v>
      </c>
      <c r="N103">
        <f t="shared" si="0"/>
        <v>18</v>
      </c>
      <c r="O103">
        <f t="shared" si="0"/>
        <v>83</v>
      </c>
      <c r="P103">
        <f t="shared" si="0"/>
        <v>1</v>
      </c>
      <c r="Q103">
        <f t="shared" si="0"/>
        <v>85</v>
      </c>
      <c r="R103">
        <f t="shared" si="0"/>
        <v>6</v>
      </c>
      <c r="S103">
        <f t="shared" si="0"/>
        <v>17</v>
      </c>
      <c r="T103">
        <f t="shared" si="0"/>
        <v>22</v>
      </c>
      <c r="U103">
        <f t="shared" si="0"/>
        <v>25</v>
      </c>
      <c r="V103">
        <f t="shared" si="0"/>
        <v>72</v>
      </c>
      <c r="W103">
        <f t="shared" si="0"/>
        <v>46</v>
      </c>
      <c r="X103">
        <f t="shared" si="0"/>
        <v>81</v>
      </c>
    </row>
    <row r="104" spans="1:24" x14ac:dyDescent="0.25">
      <c r="A104" s="32" t="s">
        <v>304</v>
      </c>
      <c r="B104" t="s">
        <v>76</v>
      </c>
      <c r="C104">
        <f t="shared" si="1"/>
        <v>35</v>
      </c>
      <c r="D104">
        <f t="shared" si="0"/>
        <v>4</v>
      </c>
      <c r="E104">
        <f t="shared" si="0"/>
        <v>4</v>
      </c>
      <c r="F104">
        <f t="shared" si="0"/>
        <v>2</v>
      </c>
      <c r="G104">
        <f t="shared" si="0"/>
        <v>14</v>
      </c>
      <c r="H104">
        <f t="shared" si="0"/>
        <v>71</v>
      </c>
      <c r="I104">
        <f t="shared" si="0"/>
        <v>74</v>
      </c>
      <c r="J104">
        <f t="shared" si="0"/>
        <v>30</v>
      </c>
      <c r="K104">
        <f t="shared" si="0"/>
        <v>17</v>
      </c>
      <c r="L104">
        <f t="shared" si="0"/>
        <v>48</v>
      </c>
      <c r="M104">
        <f t="shared" si="0"/>
        <v>2</v>
      </c>
      <c r="N104">
        <f t="shared" si="0"/>
        <v>28</v>
      </c>
      <c r="O104">
        <f t="shared" si="0"/>
        <v>32</v>
      </c>
      <c r="P104">
        <f t="shared" si="0"/>
        <v>24</v>
      </c>
      <c r="Q104">
        <f t="shared" si="0"/>
        <v>31</v>
      </c>
      <c r="R104">
        <f t="shared" si="0"/>
        <v>7</v>
      </c>
      <c r="S104">
        <f t="shared" si="0"/>
        <v>1</v>
      </c>
      <c r="T104">
        <f t="shared" si="0"/>
        <v>49</v>
      </c>
      <c r="U104">
        <f t="shared" si="0"/>
        <v>33</v>
      </c>
      <c r="V104">
        <f t="shared" si="0"/>
        <v>64</v>
      </c>
      <c r="W104">
        <f t="shared" si="0"/>
        <v>79</v>
      </c>
      <c r="X104">
        <f t="shared" si="0"/>
        <v>45</v>
      </c>
    </row>
    <row r="105" spans="1:24" x14ac:dyDescent="0.25">
      <c r="A105" s="32" t="s">
        <v>371</v>
      </c>
      <c r="B105" t="s">
        <v>77</v>
      </c>
      <c r="C105">
        <f t="shared" si="1"/>
        <v>63</v>
      </c>
      <c r="D105">
        <f t="shared" si="0"/>
        <v>55</v>
      </c>
      <c r="E105">
        <f t="shared" si="0"/>
        <v>64</v>
      </c>
      <c r="F105">
        <f t="shared" si="0"/>
        <v>51</v>
      </c>
      <c r="G105">
        <f t="shared" si="0"/>
        <v>71</v>
      </c>
      <c r="H105">
        <f t="shared" si="0"/>
        <v>46</v>
      </c>
      <c r="I105">
        <f t="shared" si="0"/>
        <v>50</v>
      </c>
      <c r="J105">
        <f t="shared" si="0"/>
        <v>55</v>
      </c>
      <c r="K105">
        <f t="shared" si="0"/>
        <v>37</v>
      </c>
      <c r="L105">
        <f t="shared" si="0"/>
        <v>58</v>
      </c>
      <c r="M105">
        <f t="shared" si="0"/>
        <v>45</v>
      </c>
      <c r="N105">
        <f t="shared" si="0"/>
        <v>23</v>
      </c>
      <c r="O105">
        <f t="shared" si="0"/>
        <v>71</v>
      </c>
      <c r="P105">
        <f t="shared" si="0"/>
        <v>62</v>
      </c>
      <c r="Q105">
        <f t="shared" si="0"/>
        <v>38</v>
      </c>
      <c r="R105">
        <f t="shared" si="0"/>
        <v>49</v>
      </c>
      <c r="S105">
        <f t="shared" si="0"/>
        <v>65</v>
      </c>
      <c r="T105">
        <f t="shared" si="0"/>
        <v>51</v>
      </c>
      <c r="U105">
        <f t="shared" si="0"/>
        <v>62</v>
      </c>
      <c r="V105">
        <f t="shared" ref="D105:X117" si="2">RANK(V14,V$2:V$89)</f>
        <v>1</v>
      </c>
      <c r="W105">
        <f t="shared" si="2"/>
        <v>57</v>
      </c>
      <c r="X105">
        <f t="shared" si="2"/>
        <v>18</v>
      </c>
    </row>
    <row r="106" spans="1:24" x14ac:dyDescent="0.25">
      <c r="A106" s="32" t="s">
        <v>312</v>
      </c>
      <c r="B106" t="s">
        <v>78</v>
      </c>
      <c r="C106">
        <f t="shared" si="1"/>
        <v>47</v>
      </c>
      <c r="D106">
        <f t="shared" si="2"/>
        <v>21</v>
      </c>
      <c r="E106">
        <f t="shared" si="2"/>
        <v>12</v>
      </c>
      <c r="F106">
        <f t="shared" si="2"/>
        <v>37</v>
      </c>
      <c r="G106">
        <f t="shared" si="2"/>
        <v>67</v>
      </c>
      <c r="H106">
        <f t="shared" si="2"/>
        <v>15</v>
      </c>
      <c r="I106">
        <f t="shared" si="2"/>
        <v>25</v>
      </c>
      <c r="J106">
        <f t="shared" si="2"/>
        <v>15</v>
      </c>
      <c r="K106">
        <f t="shared" si="2"/>
        <v>56</v>
      </c>
      <c r="L106">
        <f t="shared" si="2"/>
        <v>36</v>
      </c>
      <c r="M106">
        <f t="shared" si="2"/>
        <v>52</v>
      </c>
      <c r="N106">
        <f t="shared" si="2"/>
        <v>21</v>
      </c>
      <c r="O106">
        <f t="shared" si="2"/>
        <v>34</v>
      </c>
      <c r="P106">
        <f t="shared" si="2"/>
        <v>10</v>
      </c>
      <c r="Q106">
        <f t="shared" si="2"/>
        <v>29</v>
      </c>
      <c r="R106">
        <f t="shared" si="2"/>
        <v>58</v>
      </c>
      <c r="S106">
        <f t="shared" si="2"/>
        <v>13</v>
      </c>
      <c r="T106">
        <f t="shared" si="2"/>
        <v>2</v>
      </c>
      <c r="U106">
        <f t="shared" si="2"/>
        <v>45</v>
      </c>
      <c r="V106">
        <f t="shared" si="2"/>
        <v>4</v>
      </c>
      <c r="W106">
        <f t="shared" si="2"/>
        <v>11</v>
      </c>
      <c r="X106">
        <f t="shared" si="2"/>
        <v>8</v>
      </c>
    </row>
    <row r="107" spans="1:24" x14ac:dyDescent="0.25">
      <c r="A107" s="32" t="s">
        <v>372</v>
      </c>
      <c r="B107" t="s">
        <v>79</v>
      </c>
      <c r="C107">
        <f t="shared" si="1"/>
        <v>48</v>
      </c>
      <c r="D107">
        <f t="shared" si="2"/>
        <v>32</v>
      </c>
      <c r="E107">
        <f t="shared" si="2"/>
        <v>80</v>
      </c>
      <c r="F107">
        <f t="shared" si="2"/>
        <v>49</v>
      </c>
      <c r="G107">
        <f t="shared" si="2"/>
        <v>41</v>
      </c>
      <c r="H107">
        <f t="shared" si="2"/>
        <v>5</v>
      </c>
      <c r="I107">
        <f t="shared" si="2"/>
        <v>34</v>
      </c>
      <c r="J107">
        <f t="shared" si="2"/>
        <v>11</v>
      </c>
      <c r="K107">
        <f t="shared" si="2"/>
        <v>66</v>
      </c>
      <c r="L107">
        <f t="shared" si="2"/>
        <v>19</v>
      </c>
      <c r="M107">
        <f t="shared" si="2"/>
        <v>49</v>
      </c>
      <c r="N107">
        <f t="shared" si="2"/>
        <v>64</v>
      </c>
      <c r="O107">
        <f t="shared" si="2"/>
        <v>37</v>
      </c>
      <c r="P107">
        <f t="shared" si="2"/>
        <v>63</v>
      </c>
      <c r="Q107">
        <f t="shared" si="2"/>
        <v>51</v>
      </c>
      <c r="R107">
        <f t="shared" si="2"/>
        <v>28</v>
      </c>
      <c r="S107">
        <f t="shared" si="2"/>
        <v>80</v>
      </c>
      <c r="T107">
        <f t="shared" si="2"/>
        <v>43</v>
      </c>
      <c r="U107">
        <f t="shared" si="2"/>
        <v>40</v>
      </c>
      <c r="V107">
        <f t="shared" si="2"/>
        <v>21</v>
      </c>
      <c r="W107">
        <f t="shared" si="2"/>
        <v>66</v>
      </c>
      <c r="X107">
        <f t="shared" si="2"/>
        <v>59</v>
      </c>
    </row>
    <row r="108" spans="1:24" x14ac:dyDescent="0.25">
      <c r="A108" s="32" t="s">
        <v>321</v>
      </c>
      <c r="B108" t="s">
        <v>80</v>
      </c>
      <c r="C108">
        <f t="shared" si="1"/>
        <v>21</v>
      </c>
      <c r="D108">
        <f t="shared" si="2"/>
        <v>42</v>
      </c>
      <c r="E108">
        <f t="shared" si="2"/>
        <v>11</v>
      </c>
      <c r="F108">
        <f t="shared" si="2"/>
        <v>33</v>
      </c>
      <c r="G108">
        <f t="shared" si="2"/>
        <v>12</v>
      </c>
      <c r="H108">
        <f t="shared" si="2"/>
        <v>77</v>
      </c>
      <c r="I108">
        <f t="shared" si="2"/>
        <v>87</v>
      </c>
      <c r="J108">
        <f t="shared" si="2"/>
        <v>22</v>
      </c>
      <c r="K108">
        <f t="shared" si="2"/>
        <v>6</v>
      </c>
      <c r="L108">
        <f t="shared" si="2"/>
        <v>23</v>
      </c>
      <c r="M108">
        <f t="shared" si="2"/>
        <v>33</v>
      </c>
      <c r="N108">
        <f t="shared" si="2"/>
        <v>9</v>
      </c>
      <c r="O108">
        <f t="shared" si="2"/>
        <v>2</v>
      </c>
      <c r="P108">
        <f t="shared" si="2"/>
        <v>23</v>
      </c>
      <c r="Q108">
        <f t="shared" si="2"/>
        <v>41</v>
      </c>
      <c r="R108">
        <f t="shared" si="2"/>
        <v>74</v>
      </c>
      <c r="S108">
        <f t="shared" si="2"/>
        <v>23</v>
      </c>
      <c r="T108">
        <f t="shared" si="2"/>
        <v>55</v>
      </c>
      <c r="U108">
        <f t="shared" si="2"/>
        <v>17</v>
      </c>
      <c r="V108">
        <f t="shared" si="2"/>
        <v>79</v>
      </c>
      <c r="W108">
        <f t="shared" si="2"/>
        <v>2</v>
      </c>
      <c r="X108">
        <f t="shared" si="2"/>
        <v>42</v>
      </c>
    </row>
    <row r="109" spans="1:24" x14ac:dyDescent="0.25">
      <c r="A109" s="32" t="s">
        <v>373</v>
      </c>
      <c r="B109" t="s">
        <v>81</v>
      </c>
      <c r="C109">
        <f t="shared" si="1"/>
        <v>49</v>
      </c>
      <c r="D109">
        <f t="shared" si="2"/>
        <v>77</v>
      </c>
      <c r="E109">
        <f t="shared" si="2"/>
        <v>68</v>
      </c>
      <c r="F109">
        <f t="shared" si="2"/>
        <v>71</v>
      </c>
      <c r="G109">
        <f t="shared" si="2"/>
        <v>84</v>
      </c>
      <c r="H109">
        <f t="shared" si="2"/>
        <v>66</v>
      </c>
      <c r="I109">
        <f t="shared" si="2"/>
        <v>68</v>
      </c>
      <c r="J109">
        <f t="shared" si="2"/>
        <v>82</v>
      </c>
      <c r="K109">
        <f t="shared" si="2"/>
        <v>48</v>
      </c>
      <c r="L109">
        <f t="shared" si="2"/>
        <v>76</v>
      </c>
      <c r="M109">
        <f t="shared" si="2"/>
        <v>65</v>
      </c>
      <c r="N109">
        <f t="shared" si="2"/>
        <v>57</v>
      </c>
      <c r="O109">
        <f t="shared" si="2"/>
        <v>70</v>
      </c>
      <c r="P109">
        <f t="shared" si="2"/>
        <v>55</v>
      </c>
      <c r="Q109">
        <f t="shared" si="2"/>
        <v>70</v>
      </c>
      <c r="R109">
        <f t="shared" si="2"/>
        <v>76</v>
      </c>
      <c r="S109">
        <f t="shared" si="2"/>
        <v>52</v>
      </c>
      <c r="T109">
        <f t="shared" si="2"/>
        <v>62</v>
      </c>
      <c r="U109">
        <f t="shared" si="2"/>
        <v>78</v>
      </c>
      <c r="V109">
        <f t="shared" si="2"/>
        <v>22</v>
      </c>
      <c r="W109">
        <f t="shared" si="2"/>
        <v>16</v>
      </c>
      <c r="X109">
        <f t="shared" si="2"/>
        <v>56</v>
      </c>
    </row>
    <row r="110" spans="1:24" x14ac:dyDescent="0.25">
      <c r="A110" s="33" t="s">
        <v>374</v>
      </c>
      <c r="B110" t="s">
        <v>82</v>
      </c>
      <c r="C110">
        <f t="shared" si="1"/>
        <v>81</v>
      </c>
      <c r="D110">
        <f t="shared" si="2"/>
        <v>80</v>
      </c>
      <c r="E110">
        <f t="shared" si="2"/>
        <v>87</v>
      </c>
      <c r="F110">
        <f t="shared" si="2"/>
        <v>54</v>
      </c>
      <c r="G110">
        <f t="shared" si="2"/>
        <v>88</v>
      </c>
      <c r="H110">
        <f t="shared" si="2"/>
        <v>85</v>
      </c>
      <c r="I110">
        <f t="shared" si="2"/>
        <v>79</v>
      </c>
      <c r="J110">
        <f t="shared" si="2"/>
        <v>87</v>
      </c>
      <c r="K110">
        <f t="shared" si="2"/>
        <v>76</v>
      </c>
      <c r="L110">
        <f t="shared" si="2"/>
        <v>86</v>
      </c>
      <c r="M110">
        <f t="shared" si="2"/>
        <v>69</v>
      </c>
      <c r="N110">
        <f t="shared" si="2"/>
        <v>86</v>
      </c>
      <c r="O110">
        <f t="shared" si="2"/>
        <v>87</v>
      </c>
      <c r="P110">
        <f t="shared" si="2"/>
        <v>83</v>
      </c>
      <c r="Q110">
        <f t="shared" si="2"/>
        <v>73</v>
      </c>
      <c r="R110">
        <f t="shared" si="2"/>
        <v>86</v>
      </c>
      <c r="S110">
        <f t="shared" si="2"/>
        <v>69</v>
      </c>
      <c r="T110">
        <f t="shared" si="2"/>
        <v>86</v>
      </c>
      <c r="U110">
        <f t="shared" si="2"/>
        <v>88</v>
      </c>
      <c r="V110">
        <f t="shared" si="2"/>
        <v>6</v>
      </c>
      <c r="W110">
        <f t="shared" si="2"/>
        <v>6</v>
      </c>
      <c r="X110">
        <f t="shared" si="2"/>
        <v>37</v>
      </c>
    </row>
    <row r="111" spans="1:24" x14ac:dyDescent="0.25">
      <c r="A111" s="32" t="s">
        <v>322</v>
      </c>
      <c r="B111" t="s">
        <v>83</v>
      </c>
      <c r="C111">
        <f t="shared" si="1"/>
        <v>32</v>
      </c>
      <c r="D111">
        <f t="shared" si="2"/>
        <v>31</v>
      </c>
      <c r="E111">
        <f t="shared" si="2"/>
        <v>13</v>
      </c>
      <c r="F111">
        <f t="shared" si="2"/>
        <v>27</v>
      </c>
      <c r="G111">
        <f t="shared" si="2"/>
        <v>62</v>
      </c>
      <c r="H111">
        <f t="shared" si="2"/>
        <v>29</v>
      </c>
      <c r="I111">
        <f t="shared" si="2"/>
        <v>28</v>
      </c>
      <c r="J111">
        <f t="shared" si="2"/>
        <v>26</v>
      </c>
      <c r="K111">
        <f t="shared" si="2"/>
        <v>30</v>
      </c>
      <c r="L111">
        <f t="shared" si="2"/>
        <v>29</v>
      </c>
      <c r="M111">
        <f t="shared" si="2"/>
        <v>34</v>
      </c>
      <c r="N111">
        <f t="shared" si="2"/>
        <v>47</v>
      </c>
      <c r="O111">
        <f t="shared" si="2"/>
        <v>61</v>
      </c>
      <c r="P111">
        <f t="shared" si="2"/>
        <v>31</v>
      </c>
      <c r="Q111">
        <f t="shared" si="2"/>
        <v>36</v>
      </c>
      <c r="R111">
        <f t="shared" si="2"/>
        <v>48</v>
      </c>
      <c r="S111">
        <f t="shared" si="2"/>
        <v>58</v>
      </c>
      <c r="T111">
        <f t="shared" si="2"/>
        <v>33</v>
      </c>
      <c r="U111">
        <f t="shared" si="2"/>
        <v>42</v>
      </c>
      <c r="V111">
        <f t="shared" si="2"/>
        <v>9</v>
      </c>
      <c r="W111">
        <f t="shared" si="2"/>
        <v>33</v>
      </c>
      <c r="X111">
        <f t="shared" si="2"/>
        <v>24</v>
      </c>
    </row>
    <row r="112" spans="1:24" x14ac:dyDescent="0.25">
      <c r="A112" s="32" t="s">
        <v>375</v>
      </c>
      <c r="B112" t="s">
        <v>84</v>
      </c>
      <c r="C112">
        <f t="shared" si="1"/>
        <v>15</v>
      </c>
      <c r="D112">
        <f t="shared" si="2"/>
        <v>6</v>
      </c>
      <c r="E112">
        <f t="shared" si="2"/>
        <v>15</v>
      </c>
      <c r="F112">
        <f t="shared" si="2"/>
        <v>7</v>
      </c>
      <c r="G112">
        <f t="shared" si="2"/>
        <v>21</v>
      </c>
      <c r="H112">
        <f t="shared" si="2"/>
        <v>2</v>
      </c>
      <c r="I112">
        <f t="shared" si="2"/>
        <v>1</v>
      </c>
      <c r="J112">
        <f t="shared" si="2"/>
        <v>7</v>
      </c>
      <c r="K112">
        <f t="shared" si="2"/>
        <v>50</v>
      </c>
      <c r="L112">
        <f t="shared" si="2"/>
        <v>13</v>
      </c>
      <c r="M112">
        <f t="shared" si="2"/>
        <v>19</v>
      </c>
      <c r="N112">
        <f t="shared" si="2"/>
        <v>12</v>
      </c>
      <c r="O112">
        <f t="shared" si="2"/>
        <v>36</v>
      </c>
      <c r="P112">
        <f t="shared" si="2"/>
        <v>21</v>
      </c>
      <c r="Q112">
        <f t="shared" si="2"/>
        <v>12</v>
      </c>
      <c r="R112">
        <f t="shared" si="2"/>
        <v>18</v>
      </c>
      <c r="S112">
        <f t="shared" si="2"/>
        <v>49</v>
      </c>
      <c r="T112">
        <f t="shared" si="2"/>
        <v>5</v>
      </c>
      <c r="U112">
        <f t="shared" si="2"/>
        <v>30</v>
      </c>
      <c r="V112">
        <f t="shared" si="2"/>
        <v>61</v>
      </c>
      <c r="W112">
        <f t="shared" si="2"/>
        <v>13</v>
      </c>
      <c r="X112">
        <f t="shared" si="2"/>
        <v>17</v>
      </c>
    </row>
    <row r="113" spans="1:24" x14ac:dyDescent="0.25">
      <c r="A113" s="32" t="s">
        <v>324</v>
      </c>
      <c r="B113" t="s">
        <v>85</v>
      </c>
      <c r="C113">
        <f t="shared" si="1"/>
        <v>55</v>
      </c>
      <c r="D113">
        <f t="shared" si="2"/>
        <v>48</v>
      </c>
      <c r="E113">
        <f t="shared" si="2"/>
        <v>38</v>
      </c>
      <c r="F113">
        <f t="shared" si="2"/>
        <v>41</v>
      </c>
      <c r="G113">
        <f t="shared" si="2"/>
        <v>70</v>
      </c>
      <c r="H113">
        <f t="shared" si="2"/>
        <v>16</v>
      </c>
      <c r="I113">
        <f t="shared" si="2"/>
        <v>18</v>
      </c>
      <c r="J113">
        <f t="shared" si="2"/>
        <v>33</v>
      </c>
      <c r="K113">
        <f t="shared" si="2"/>
        <v>29</v>
      </c>
      <c r="L113">
        <f t="shared" si="2"/>
        <v>47</v>
      </c>
      <c r="M113">
        <f t="shared" si="2"/>
        <v>51</v>
      </c>
      <c r="N113">
        <f t="shared" si="2"/>
        <v>26</v>
      </c>
      <c r="O113">
        <f t="shared" si="2"/>
        <v>45</v>
      </c>
      <c r="P113">
        <f t="shared" si="2"/>
        <v>48</v>
      </c>
      <c r="Q113">
        <f t="shared" si="2"/>
        <v>48</v>
      </c>
      <c r="R113">
        <f t="shared" si="2"/>
        <v>38</v>
      </c>
      <c r="S113">
        <f t="shared" si="2"/>
        <v>43</v>
      </c>
      <c r="T113">
        <f t="shared" si="2"/>
        <v>37</v>
      </c>
      <c r="U113">
        <f t="shared" si="2"/>
        <v>41</v>
      </c>
      <c r="V113">
        <f t="shared" si="2"/>
        <v>59</v>
      </c>
      <c r="W113">
        <f t="shared" si="2"/>
        <v>64</v>
      </c>
      <c r="X113">
        <f t="shared" si="2"/>
        <v>19</v>
      </c>
    </row>
    <row r="114" spans="1:24" x14ac:dyDescent="0.25">
      <c r="A114" s="32" t="s">
        <v>376</v>
      </c>
      <c r="B114" t="s">
        <v>86</v>
      </c>
      <c r="C114">
        <f t="shared" si="1"/>
        <v>64</v>
      </c>
      <c r="D114">
        <f t="shared" si="2"/>
        <v>49</v>
      </c>
      <c r="E114">
        <f t="shared" si="2"/>
        <v>82</v>
      </c>
      <c r="F114">
        <f t="shared" si="2"/>
        <v>43</v>
      </c>
      <c r="G114">
        <f t="shared" si="2"/>
        <v>28</v>
      </c>
      <c r="H114">
        <f t="shared" si="2"/>
        <v>64</v>
      </c>
      <c r="I114">
        <f t="shared" si="2"/>
        <v>77</v>
      </c>
      <c r="J114">
        <f t="shared" si="2"/>
        <v>32</v>
      </c>
      <c r="K114">
        <f t="shared" si="2"/>
        <v>83</v>
      </c>
      <c r="L114">
        <f t="shared" si="2"/>
        <v>82</v>
      </c>
      <c r="M114">
        <f t="shared" si="2"/>
        <v>42</v>
      </c>
      <c r="N114">
        <f t="shared" si="2"/>
        <v>32</v>
      </c>
      <c r="O114">
        <f t="shared" si="2"/>
        <v>82</v>
      </c>
      <c r="P114">
        <f t="shared" si="2"/>
        <v>43</v>
      </c>
      <c r="Q114">
        <f t="shared" si="2"/>
        <v>21</v>
      </c>
      <c r="R114">
        <f t="shared" si="2"/>
        <v>58</v>
      </c>
      <c r="S114">
        <f t="shared" si="2"/>
        <v>35</v>
      </c>
      <c r="T114">
        <f t="shared" si="2"/>
        <v>38</v>
      </c>
      <c r="U114">
        <f t="shared" si="2"/>
        <v>58</v>
      </c>
      <c r="V114">
        <f t="shared" si="2"/>
        <v>73</v>
      </c>
      <c r="W114">
        <f t="shared" si="2"/>
        <v>84</v>
      </c>
      <c r="X114">
        <f t="shared" si="2"/>
        <v>79</v>
      </c>
    </row>
    <row r="115" spans="1:24" x14ac:dyDescent="0.25">
      <c r="A115" s="32" t="s">
        <v>326</v>
      </c>
      <c r="B115" t="s">
        <v>87</v>
      </c>
      <c r="C115">
        <f t="shared" si="1"/>
        <v>30</v>
      </c>
      <c r="D115">
        <f t="shared" si="2"/>
        <v>52</v>
      </c>
      <c r="E115">
        <f t="shared" si="2"/>
        <v>39</v>
      </c>
      <c r="F115">
        <f t="shared" si="2"/>
        <v>38</v>
      </c>
      <c r="G115">
        <f t="shared" si="2"/>
        <v>44</v>
      </c>
      <c r="H115">
        <f t="shared" si="2"/>
        <v>41</v>
      </c>
      <c r="I115">
        <f t="shared" si="2"/>
        <v>41</v>
      </c>
      <c r="J115">
        <f t="shared" si="2"/>
        <v>46</v>
      </c>
      <c r="K115">
        <f t="shared" si="2"/>
        <v>39</v>
      </c>
      <c r="L115">
        <f t="shared" si="2"/>
        <v>51</v>
      </c>
      <c r="M115">
        <f t="shared" si="2"/>
        <v>28</v>
      </c>
      <c r="N115">
        <f t="shared" si="2"/>
        <v>42</v>
      </c>
      <c r="O115">
        <f t="shared" si="2"/>
        <v>54</v>
      </c>
      <c r="P115">
        <f t="shared" si="2"/>
        <v>52</v>
      </c>
      <c r="Q115">
        <f t="shared" si="2"/>
        <v>49</v>
      </c>
      <c r="R115">
        <f t="shared" si="2"/>
        <v>40</v>
      </c>
      <c r="S115">
        <f t="shared" si="2"/>
        <v>29</v>
      </c>
      <c r="T115">
        <f t="shared" si="2"/>
        <v>31</v>
      </c>
      <c r="U115">
        <f t="shared" si="2"/>
        <v>39</v>
      </c>
      <c r="V115">
        <f t="shared" si="2"/>
        <v>24</v>
      </c>
      <c r="W115">
        <f t="shared" si="2"/>
        <v>48</v>
      </c>
      <c r="X115">
        <f t="shared" si="2"/>
        <v>27</v>
      </c>
    </row>
    <row r="116" spans="1:24" x14ac:dyDescent="0.25">
      <c r="A116" s="33" t="s">
        <v>377</v>
      </c>
      <c r="B116" t="s">
        <v>88</v>
      </c>
      <c r="C116">
        <f t="shared" si="1"/>
        <v>75</v>
      </c>
      <c r="D116">
        <f t="shared" si="2"/>
        <v>51</v>
      </c>
      <c r="E116">
        <f t="shared" si="2"/>
        <v>44</v>
      </c>
      <c r="F116">
        <f t="shared" si="2"/>
        <v>44</v>
      </c>
      <c r="G116">
        <f t="shared" si="2"/>
        <v>54</v>
      </c>
      <c r="H116">
        <f t="shared" si="2"/>
        <v>72</v>
      </c>
      <c r="I116">
        <f t="shared" si="2"/>
        <v>88</v>
      </c>
      <c r="J116">
        <f t="shared" si="2"/>
        <v>73</v>
      </c>
      <c r="K116">
        <f t="shared" si="2"/>
        <v>82</v>
      </c>
      <c r="L116">
        <f t="shared" si="2"/>
        <v>67</v>
      </c>
      <c r="M116">
        <f t="shared" si="2"/>
        <v>64</v>
      </c>
      <c r="N116">
        <f t="shared" si="2"/>
        <v>46</v>
      </c>
      <c r="O116">
        <f t="shared" si="2"/>
        <v>73</v>
      </c>
      <c r="P116">
        <f t="shared" si="2"/>
        <v>30</v>
      </c>
      <c r="Q116">
        <f t="shared" si="2"/>
        <v>15</v>
      </c>
      <c r="R116">
        <f t="shared" si="2"/>
        <v>53</v>
      </c>
      <c r="S116">
        <f t="shared" si="2"/>
        <v>36</v>
      </c>
      <c r="T116">
        <f t="shared" si="2"/>
        <v>46</v>
      </c>
      <c r="U116">
        <f t="shared" si="2"/>
        <v>34</v>
      </c>
      <c r="V116">
        <f t="shared" si="2"/>
        <v>70</v>
      </c>
      <c r="W116">
        <f t="shared" si="2"/>
        <v>74</v>
      </c>
      <c r="X116">
        <f t="shared" si="2"/>
        <v>83</v>
      </c>
    </row>
    <row r="117" spans="1:24" x14ac:dyDescent="0.25">
      <c r="A117" s="32" t="s">
        <v>327</v>
      </c>
      <c r="B117" t="s">
        <v>89</v>
      </c>
      <c r="C117">
        <f t="shared" si="1"/>
        <v>74</v>
      </c>
      <c r="D117">
        <f t="shared" si="2"/>
        <v>87</v>
      </c>
      <c r="E117">
        <f t="shared" si="2"/>
        <v>60</v>
      </c>
      <c r="F117">
        <f t="shared" si="2"/>
        <v>73</v>
      </c>
      <c r="G117">
        <f t="shared" si="2"/>
        <v>69</v>
      </c>
      <c r="H117">
        <f t="shared" si="2"/>
        <v>73</v>
      </c>
      <c r="I117">
        <f t="shared" si="2"/>
        <v>86</v>
      </c>
      <c r="J117">
        <f t="shared" si="2"/>
        <v>81</v>
      </c>
      <c r="K117">
        <f t="shared" si="2"/>
        <v>15</v>
      </c>
      <c r="L117">
        <f t="shared" si="2"/>
        <v>81</v>
      </c>
      <c r="M117">
        <f t="shared" si="2"/>
        <v>83</v>
      </c>
      <c r="N117">
        <f t="shared" si="2"/>
        <v>71</v>
      </c>
      <c r="O117">
        <f t="shared" si="2"/>
        <v>53</v>
      </c>
      <c r="P117">
        <f t="shared" si="2"/>
        <v>80</v>
      </c>
      <c r="Q117">
        <f t="shared" si="2"/>
        <v>79</v>
      </c>
      <c r="R117">
        <f t="shared" si="2"/>
        <v>85</v>
      </c>
      <c r="S117">
        <f t="shared" si="2"/>
        <v>67</v>
      </c>
      <c r="T117">
        <f t="shared" si="2"/>
        <v>56</v>
      </c>
      <c r="U117">
        <f t="shared" si="2"/>
        <v>82</v>
      </c>
      <c r="V117">
        <f t="shared" si="2"/>
        <v>41</v>
      </c>
      <c r="W117">
        <f t="shared" si="2"/>
        <v>7</v>
      </c>
      <c r="X117">
        <f t="shared" si="2"/>
        <v>54</v>
      </c>
    </row>
    <row r="118" spans="1:24" x14ac:dyDescent="0.25">
      <c r="A118" s="32" t="s">
        <v>328</v>
      </c>
      <c r="B118" t="s">
        <v>90</v>
      </c>
      <c r="C118">
        <f t="shared" si="1"/>
        <v>31</v>
      </c>
      <c r="D118">
        <f t="shared" ref="D118:X130" si="3">RANK(D27,D$2:D$89)</f>
        <v>26</v>
      </c>
      <c r="E118">
        <f t="shared" si="3"/>
        <v>52</v>
      </c>
      <c r="F118">
        <f t="shared" si="3"/>
        <v>19</v>
      </c>
      <c r="G118">
        <f t="shared" si="3"/>
        <v>18</v>
      </c>
      <c r="H118">
        <f t="shared" si="3"/>
        <v>33</v>
      </c>
      <c r="I118">
        <f t="shared" si="3"/>
        <v>20</v>
      </c>
      <c r="J118">
        <f t="shared" si="3"/>
        <v>51</v>
      </c>
      <c r="K118">
        <f t="shared" si="3"/>
        <v>19</v>
      </c>
      <c r="L118">
        <f t="shared" si="3"/>
        <v>5</v>
      </c>
      <c r="M118">
        <f t="shared" si="3"/>
        <v>14</v>
      </c>
      <c r="N118">
        <f t="shared" si="3"/>
        <v>16</v>
      </c>
      <c r="O118">
        <f t="shared" si="3"/>
        <v>86</v>
      </c>
      <c r="P118">
        <f t="shared" si="3"/>
        <v>11</v>
      </c>
      <c r="Q118">
        <f t="shared" si="3"/>
        <v>18</v>
      </c>
      <c r="R118">
        <f t="shared" si="3"/>
        <v>19</v>
      </c>
      <c r="S118">
        <f t="shared" si="3"/>
        <v>9</v>
      </c>
      <c r="T118">
        <f t="shared" si="3"/>
        <v>6</v>
      </c>
      <c r="U118">
        <f t="shared" si="3"/>
        <v>13</v>
      </c>
      <c r="V118">
        <f t="shared" si="3"/>
        <v>52</v>
      </c>
      <c r="W118">
        <f t="shared" si="3"/>
        <v>27</v>
      </c>
      <c r="X118">
        <f t="shared" si="3"/>
        <v>46</v>
      </c>
    </row>
    <row r="119" spans="1:24" x14ac:dyDescent="0.25">
      <c r="A119" s="32" t="s">
        <v>329</v>
      </c>
      <c r="B119" t="s">
        <v>91</v>
      </c>
      <c r="C119">
        <f t="shared" si="1"/>
        <v>46</v>
      </c>
      <c r="D119">
        <f t="shared" si="3"/>
        <v>41</v>
      </c>
      <c r="E119">
        <f t="shared" si="3"/>
        <v>40</v>
      </c>
      <c r="F119">
        <f t="shared" si="3"/>
        <v>65</v>
      </c>
      <c r="G119">
        <f t="shared" si="3"/>
        <v>32</v>
      </c>
      <c r="H119">
        <f t="shared" si="3"/>
        <v>7</v>
      </c>
      <c r="I119">
        <f t="shared" si="3"/>
        <v>7</v>
      </c>
      <c r="J119">
        <f t="shared" si="3"/>
        <v>24</v>
      </c>
      <c r="K119">
        <f t="shared" si="3"/>
        <v>42</v>
      </c>
      <c r="L119">
        <f t="shared" si="3"/>
        <v>60</v>
      </c>
      <c r="M119">
        <f t="shared" si="3"/>
        <v>58</v>
      </c>
      <c r="N119">
        <f t="shared" si="3"/>
        <v>41</v>
      </c>
      <c r="O119">
        <f t="shared" si="3"/>
        <v>17</v>
      </c>
      <c r="P119">
        <f t="shared" si="3"/>
        <v>44</v>
      </c>
      <c r="Q119">
        <f t="shared" si="3"/>
        <v>42</v>
      </c>
      <c r="R119">
        <f t="shared" si="3"/>
        <v>68</v>
      </c>
      <c r="S119">
        <f t="shared" si="3"/>
        <v>75</v>
      </c>
      <c r="T119">
        <f t="shared" si="3"/>
        <v>26</v>
      </c>
      <c r="U119">
        <f t="shared" si="3"/>
        <v>68</v>
      </c>
      <c r="V119">
        <f t="shared" si="3"/>
        <v>49</v>
      </c>
      <c r="W119">
        <f t="shared" si="3"/>
        <v>37</v>
      </c>
      <c r="X119">
        <f t="shared" si="3"/>
        <v>39</v>
      </c>
    </row>
    <row r="120" spans="1:24" x14ac:dyDescent="0.25">
      <c r="A120" s="32" t="s">
        <v>378</v>
      </c>
      <c r="B120" t="s">
        <v>92</v>
      </c>
      <c r="C120">
        <f t="shared" si="1"/>
        <v>87</v>
      </c>
      <c r="D120">
        <f t="shared" si="3"/>
        <v>79</v>
      </c>
      <c r="E120">
        <f t="shared" si="3"/>
        <v>53</v>
      </c>
      <c r="F120">
        <f t="shared" si="3"/>
        <v>85</v>
      </c>
      <c r="G120">
        <f t="shared" si="3"/>
        <v>56</v>
      </c>
      <c r="H120">
        <f t="shared" si="3"/>
        <v>58</v>
      </c>
      <c r="I120">
        <f t="shared" si="3"/>
        <v>33</v>
      </c>
      <c r="J120">
        <f t="shared" si="3"/>
        <v>85</v>
      </c>
      <c r="K120">
        <f t="shared" si="3"/>
        <v>11</v>
      </c>
      <c r="L120">
        <f t="shared" si="3"/>
        <v>74</v>
      </c>
      <c r="M120">
        <f t="shared" si="3"/>
        <v>87</v>
      </c>
      <c r="N120">
        <f t="shared" si="3"/>
        <v>88</v>
      </c>
      <c r="O120">
        <f t="shared" si="3"/>
        <v>84</v>
      </c>
      <c r="P120">
        <f t="shared" si="3"/>
        <v>79</v>
      </c>
      <c r="Q120">
        <f t="shared" si="3"/>
        <v>86</v>
      </c>
      <c r="R120">
        <f t="shared" si="3"/>
        <v>70</v>
      </c>
      <c r="S120">
        <f t="shared" si="3"/>
        <v>73</v>
      </c>
      <c r="T120">
        <f t="shared" si="3"/>
        <v>81</v>
      </c>
      <c r="U120">
        <f t="shared" si="3"/>
        <v>73</v>
      </c>
      <c r="V120">
        <f t="shared" si="3"/>
        <v>20</v>
      </c>
      <c r="W120">
        <f t="shared" si="3"/>
        <v>19</v>
      </c>
      <c r="X120">
        <f t="shared" si="3"/>
        <v>44</v>
      </c>
    </row>
    <row r="121" spans="1:24" x14ac:dyDescent="0.25">
      <c r="A121" s="32" t="s">
        <v>330</v>
      </c>
      <c r="B121" t="s">
        <v>93</v>
      </c>
      <c r="C121">
        <f t="shared" si="1"/>
        <v>56</v>
      </c>
      <c r="D121">
        <f t="shared" si="3"/>
        <v>58</v>
      </c>
      <c r="E121">
        <f t="shared" si="3"/>
        <v>27</v>
      </c>
      <c r="F121">
        <f t="shared" si="3"/>
        <v>55</v>
      </c>
      <c r="G121">
        <f t="shared" si="3"/>
        <v>68</v>
      </c>
      <c r="H121">
        <f t="shared" si="3"/>
        <v>54</v>
      </c>
      <c r="I121">
        <f t="shared" si="3"/>
        <v>15</v>
      </c>
      <c r="J121">
        <f t="shared" si="3"/>
        <v>50</v>
      </c>
      <c r="K121">
        <f t="shared" si="3"/>
        <v>67</v>
      </c>
      <c r="L121">
        <f t="shared" si="3"/>
        <v>50</v>
      </c>
      <c r="M121">
        <f t="shared" si="3"/>
        <v>67</v>
      </c>
      <c r="N121">
        <f t="shared" si="3"/>
        <v>54</v>
      </c>
      <c r="O121">
        <f t="shared" si="3"/>
        <v>40</v>
      </c>
      <c r="P121">
        <f t="shared" si="3"/>
        <v>49</v>
      </c>
      <c r="Q121">
        <f t="shared" si="3"/>
        <v>44</v>
      </c>
      <c r="R121">
        <f t="shared" si="3"/>
        <v>44</v>
      </c>
      <c r="S121">
        <f t="shared" si="3"/>
        <v>32</v>
      </c>
      <c r="T121">
        <f t="shared" si="3"/>
        <v>36</v>
      </c>
      <c r="U121">
        <f t="shared" si="3"/>
        <v>60</v>
      </c>
      <c r="V121">
        <f t="shared" si="3"/>
        <v>54</v>
      </c>
      <c r="W121">
        <f t="shared" si="3"/>
        <v>26</v>
      </c>
      <c r="X121">
        <f t="shared" si="3"/>
        <v>47</v>
      </c>
    </row>
    <row r="122" spans="1:24" x14ac:dyDescent="0.25">
      <c r="A122" s="32" t="s">
        <v>331</v>
      </c>
      <c r="B122" t="s">
        <v>94</v>
      </c>
      <c r="C122">
        <f t="shared" si="1"/>
        <v>53</v>
      </c>
      <c r="D122">
        <f t="shared" si="3"/>
        <v>62</v>
      </c>
      <c r="E122">
        <f t="shared" si="3"/>
        <v>49</v>
      </c>
      <c r="F122">
        <f t="shared" si="3"/>
        <v>52</v>
      </c>
      <c r="G122">
        <f t="shared" si="3"/>
        <v>74</v>
      </c>
      <c r="H122">
        <f t="shared" si="3"/>
        <v>48</v>
      </c>
      <c r="I122">
        <f t="shared" si="3"/>
        <v>70</v>
      </c>
      <c r="J122">
        <f t="shared" si="3"/>
        <v>60</v>
      </c>
      <c r="K122">
        <f t="shared" si="3"/>
        <v>44</v>
      </c>
      <c r="L122">
        <f t="shared" si="3"/>
        <v>42</v>
      </c>
      <c r="M122">
        <f t="shared" si="3"/>
        <v>59</v>
      </c>
      <c r="N122">
        <f t="shared" si="3"/>
        <v>40</v>
      </c>
      <c r="O122">
        <f t="shared" si="3"/>
        <v>81</v>
      </c>
      <c r="P122">
        <f t="shared" si="3"/>
        <v>56</v>
      </c>
      <c r="Q122">
        <f t="shared" si="3"/>
        <v>14</v>
      </c>
      <c r="R122">
        <f t="shared" si="3"/>
        <v>41</v>
      </c>
      <c r="S122">
        <f t="shared" si="3"/>
        <v>24</v>
      </c>
      <c r="T122">
        <f t="shared" si="3"/>
        <v>72</v>
      </c>
      <c r="U122">
        <f t="shared" si="3"/>
        <v>56</v>
      </c>
      <c r="V122">
        <f t="shared" si="3"/>
        <v>25</v>
      </c>
      <c r="W122">
        <f t="shared" si="3"/>
        <v>38</v>
      </c>
      <c r="X122">
        <f t="shared" si="3"/>
        <v>34</v>
      </c>
    </row>
    <row r="123" spans="1:24" x14ac:dyDescent="0.25">
      <c r="A123" s="32" t="s">
        <v>323</v>
      </c>
      <c r="B123" t="s">
        <v>95</v>
      </c>
      <c r="C123">
        <f t="shared" si="1"/>
        <v>57</v>
      </c>
      <c r="D123">
        <f t="shared" si="3"/>
        <v>19</v>
      </c>
      <c r="E123">
        <f t="shared" si="3"/>
        <v>31</v>
      </c>
      <c r="F123">
        <f t="shared" si="3"/>
        <v>3</v>
      </c>
      <c r="G123">
        <f t="shared" si="3"/>
        <v>5</v>
      </c>
      <c r="H123">
        <f t="shared" si="3"/>
        <v>18</v>
      </c>
      <c r="I123">
        <f t="shared" si="3"/>
        <v>12</v>
      </c>
      <c r="J123">
        <f t="shared" si="3"/>
        <v>6</v>
      </c>
      <c r="K123">
        <f t="shared" si="3"/>
        <v>38</v>
      </c>
      <c r="L123">
        <f t="shared" si="3"/>
        <v>8</v>
      </c>
      <c r="M123">
        <f t="shared" si="3"/>
        <v>17</v>
      </c>
      <c r="N123">
        <f t="shared" si="3"/>
        <v>4</v>
      </c>
      <c r="O123">
        <f t="shared" si="3"/>
        <v>85</v>
      </c>
      <c r="P123">
        <f t="shared" si="3"/>
        <v>1</v>
      </c>
      <c r="Q123">
        <f t="shared" si="3"/>
        <v>72</v>
      </c>
      <c r="R123">
        <f t="shared" si="3"/>
        <v>1</v>
      </c>
      <c r="S123">
        <f t="shared" si="3"/>
        <v>16</v>
      </c>
      <c r="T123">
        <f t="shared" si="3"/>
        <v>27</v>
      </c>
      <c r="U123">
        <f t="shared" si="3"/>
        <v>11</v>
      </c>
      <c r="V123">
        <f t="shared" si="3"/>
        <v>53</v>
      </c>
      <c r="W123">
        <f t="shared" si="3"/>
        <v>32</v>
      </c>
      <c r="X123">
        <f t="shared" si="3"/>
        <v>12</v>
      </c>
    </row>
    <row r="124" spans="1:24" x14ac:dyDescent="0.25">
      <c r="A124" s="32" t="s">
        <v>333</v>
      </c>
      <c r="B124" t="s">
        <v>96</v>
      </c>
      <c r="C124">
        <f t="shared" si="1"/>
        <v>17</v>
      </c>
      <c r="D124">
        <f t="shared" si="3"/>
        <v>37</v>
      </c>
      <c r="E124">
        <f t="shared" si="3"/>
        <v>25</v>
      </c>
      <c r="F124">
        <f t="shared" si="3"/>
        <v>48</v>
      </c>
      <c r="G124">
        <f t="shared" si="3"/>
        <v>49</v>
      </c>
      <c r="H124">
        <f t="shared" si="3"/>
        <v>19</v>
      </c>
      <c r="I124">
        <f t="shared" si="3"/>
        <v>47</v>
      </c>
      <c r="J124">
        <f t="shared" si="3"/>
        <v>36</v>
      </c>
      <c r="K124">
        <f t="shared" si="3"/>
        <v>35</v>
      </c>
      <c r="L124">
        <f t="shared" si="3"/>
        <v>32</v>
      </c>
      <c r="M124">
        <f t="shared" si="3"/>
        <v>27</v>
      </c>
      <c r="N124">
        <f t="shared" si="3"/>
        <v>53</v>
      </c>
      <c r="O124">
        <f t="shared" si="3"/>
        <v>50</v>
      </c>
      <c r="P124">
        <f t="shared" si="3"/>
        <v>53</v>
      </c>
      <c r="Q124">
        <f t="shared" si="3"/>
        <v>45</v>
      </c>
      <c r="R124">
        <f t="shared" si="3"/>
        <v>81</v>
      </c>
      <c r="S124">
        <f t="shared" si="3"/>
        <v>64</v>
      </c>
      <c r="T124">
        <f t="shared" si="3"/>
        <v>39</v>
      </c>
      <c r="U124">
        <f t="shared" si="3"/>
        <v>50</v>
      </c>
      <c r="V124">
        <f t="shared" si="3"/>
        <v>39</v>
      </c>
      <c r="W124">
        <f t="shared" si="3"/>
        <v>52</v>
      </c>
      <c r="X124">
        <f t="shared" si="3"/>
        <v>36</v>
      </c>
    </row>
    <row r="125" spans="1:24" x14ac:dyDescent="0.25">
      <c r="A125" s="32" t="s">
        <v>332</v>
      </c>
      <c r="B125" t="s">
        <v>97</v>
      </c>
      <c r="C125">
        <f t="shared" si="1"/>
        <v>20</v>
      </c>
      <c r="D125">
        <f t="shared" si="3"/>
        <v>64</v>
      </c>
      <c r="E125">
        <f t="shared" si="3"/>
        <v>8</v>
      </c>
      <c r="F125">
        <f t="shared" si="3"/>
        <v>60</v>
      </c>
      <c r="G125">
        <f t="shared" si="3"/>
        <v>47</v>
      </c>
      <c r="H125">
        <f t="shared" si="3"/>
        <v>8</v>
      </c>
      <c r="I125">
        <f t="shared" si="3"/>
        <v>27</v>
      </c>
      <c r="J125">
        <f t="shared" si="3"/>
        <v>37</v>
      </c>
      <c r="K125">
        <f t="shared" si="3"/>
        <v>64</v>
      </c>
      <c r="L125">
        <f t="shared" si="3"/>
        <v>49</v>
      </c>
      <c r="M125">
        <f t="shared" si="3"/>
        <v>46</v>
      </c>
      <c r="N125">
        <f t="shared" si="3"/>
        <v>62</v>
      </c>
      <c r="O125">
        <f t="shared" si="3"/>
        <v>12</v>
      </c>
      <c r="P125">
        <f t="shared" si="3"/>
        <v>59</v>
      </c>
      <c r="Q125">
        <f t="shared" si="3"/>
        <v>59</v>
      </c>
      <c r="R125">
        <f t="shared" si="3"/>
        <v>87</v>
      </c>
      <c r="S125">
        <f t="shared" si="3"/>
        <v>41</v>
      </c>
      <c r="T125">
        <f t="shared" si="3"/>
        <v>58</v>
      </c>
      <c r="U125">
        <f t="shared" si="3"/>
        <v>53</v>
      </c>
      <c r="V125">
        <f t="shared" si="3"/>
        <v>51</v>
      </c>
      <c r="W125">
        <f t="shared" si="3"/>
        <v>45</v>
      </c>
      <c r="X125">
        <f t="shared" si="3"/>
        <v>80</v>
      </c>
    </row>
    <row r="126" spans="1:24" x14ac:dyDescent="0.25">
      <c r="A126" s="32" t="s">
        <v>334</v>
      </c>
      <c r="B126" t="s">
        <v>98</v>
      </c>
      <c r="C126">
        <f t="shared" si="1"/>
        <v>11</v>
      </c>
      <c r="D126">
        <f t="shared" si="3"/>
        <v>45</v>
      </c>
      <c r="E126">
        <f t="shared" si="3"/>
        <v>63</v>
      </c>
      <c r="F126">
        <f t="shared" si="3"/>
        <v>36</v>
      </c>
      <c r="G126">
        <f t="shared" si="3"/>
        <v>31</v>
      </c>
      <c r="H126">
        <f t="shared" si="3"/>
        <v>14</v>
      </c>
      <c r="I126">
        <f t="shared" si="3"/>
        <v>11</v>
      </c>
      <c r="J126">
        <f t="shared" si="3"/>
        <v>14</v>
      </c>
      <c r="K126">
        <f t="shared" si="3"/>
        <v>61</v>
      </c>
      <c r="L126">
        <f t="shared" si="3"/>
        <v>24</v>
      </c>
      <c r="M126">
        <f t="shared" si="3"/>
        <v>50</v>
      </c>
      <c r="N126">
        <f t="shared" si="3"/>
        <v>31</v>
      </c>
      <c r="O126">
        <f t="shared" si="3"/>
        <v>80</v>
      </c>
      <c r="P126">
        <f t="shared" si="3"/>
        <v>20</v>
      </c>
      <c r="Q126">
        <f t="shared" si="3"/>
        <v>58</v>
      </c>
      <c r="R126">
        <f t="shared" si="3"/>
        <v>21</v>
      </c>
      <c r="S126">
        <f t="shared" si="3"/>
        <v>62</v>
      </c>
      <c r="T126">
        <f t="shared" si="3"/>
        <v>34</v>
      </c>
      <c r="U126">
        <f t="shared" si="3"/>
        <v>49</v>
      </c>
      <c r="V126">
        <f t="shared" si="3"/>
        <v>65</v>
      </c>
      <c r="W126">
        <f t="shared" si="3"/>
        <v>67</v>
      </c>
      <c r="X126">
        <f t="shared" si="3"/>
        <v>26</v>
      </c>
    </row>
    <row r="127" spans="1:24" x14ac:dyDescent="0.25">
      <c r="A127" s="32" t="s">
        <v>335</v>
      </c>
      <c r="B127" t="s">
        <v>99</v>
      </c>
      <c r="C127">
        <f t="shared" si="1"/>
        <v>22</v>
      </c>
      <c r="D127">
        <f t="shared" si="3"/>
        <v>9</v>
      </c>
      <c r="E127">
        <f t="shared" si="3"/>
        <v>48</v>
      </c>
      <c r="F127">
        <f t="shared" si="3"/>
        <v>40</v>
      </c>
      <c r="G127">
        <f t="shared" si="3"/>
        <v>7</v>
      </c>
      <c r="H127">
        <f t="shared" si="3"/>
        <v>65</v>
      </c>
      <c r="I127">
        <f t="shared" si="3"/>
        <v>66</v>
      </c>
      <c r="J127">
        <f t="shared" si="3"/>
        <v>35</v>
      </c>
      <c r="K127">
        <f t="shared" si="3"/>
        <v>84</v>
      </c>
      <c r="L127">
        <f t="shared" si="3"/>
        <v>31</v>
      </c>
      <c r="M127">
        <f t="shared" si="3"/>
        <v>30</v>
      </c>
      <c r="N127">
        <f t="shared" si="3"/>
        <v>44</v>
      </c>
      <c r="O127">
        <f t="shared" si="3"/>
        <v>65</v>
      </c>
      <c r="P127">
        <f t="shared" si="3"/>
        <v>41</v>
      </c>
      <c r="Q127">
        <f t="shared" si="3"/>
        <v>55</v>
      </c>
      <c r="R127">
        <f t="shared" si="3"/>
        <v>31</v>
      </c>
      <c r="S127">
        <f t="shared" si="3"/>
        <v>30</v>
      </c>
      <c r="T127">
        <f t="shared" si="3"/>
        <v>8</v>
      </c>
      <c r="U127">
        <f t="shared" si="3"/>
        <v>10</v>
      </c>
      <c r="V127">
        <f t="shared" si="3"/>
        <v>74</v>
      </c>
      <c r="W127">
        <f t="shared" si="3"/>
        <v>82</v>
      </c>
      <c r="X127">
        <f t="shared" si="3"/>
        <v>78</v>
      </c>
    </row>
    <row r="128" spans="1:24" x14ac:dyDescent="0.25">
      <c r="A128" s="32" t="s">
        <v>379</v>
      </c>
      <c r="B128" t="s">
        <v>100</v>
      </c>
      <c r="C128">
        <f t="shared" si="1"/>
        <v>13</v>
      </c>
      <c r="D128">
        <f t="shared" si="3"/>
        <v>14</v>
      </c>
      <c r="E128">
        <f t="shared" si="3"/>
        <v>26</v>
      </c>
      <c r="F128">
        <f t="shared" si="3"/>
        <v>23</v>
      </c>
      <c r="G128">
        <f t="shared" si="3"/>
        <v>29</v>
      </c>
      <c r="H128">
        <f t="shared" si="3"/>
        <v>78</v>
      </c>
      <c r="I128">
        <f t="shared" si="3"/>
        <v>69</v>
      </c>
      <c r="J128">
        <f t="shared" si="3"/>
        <v>41</v>
      </c>
      <c r="K128">
        <f t="shared" si="3"/>
        <v>21</v>
      </c>
      <c r="L128">
        <f t="shared" si="3"/>
        <v>27</v>
      </c>
      <c r="M128">
        <f t="shared" si="3"/>
        <v>11</v>
      </c>
      <c r="N128">
        <f t="shared" si="3"/>
        <v>48</v>
      </c>
      <c r="O128">
        <f t="shared" si="3"/>
        <v>33</v>
      </c>
      <c r="P128">
        <f t="shared" si="3"/>
        <v>33</v>
      </c>
      <c r="Q128">
        <f t="shared" si="3"/>
        <v>4</v>
      </c>
      <c r="R128">
        <f t="shared" si="3"/>
        <v>22</v>
      </c>
      <c r="S128">
        <f t="shared" si="3"/>
        <v>15</v>
      </c>
      <c r="T128">
        <f t="shared" si="3"/>
        <v>80</v>
      </c>
      <c r="U128">
        <f t="shared" si="3"/>
        <v>14</v>
      </c>
      <c r="V128">
        <f t="shared" si="3"/>
        <v>77</v>
      </c>
      <c r="W128">
        <f t="shared" si="3"/>
        <v>76</v>
      </c>
      <c r="X128">
        <f t="shared" si="3"/>
        <v>82</v>
      </c>
    </row>
    <row r="129" spans="1:24" x14ac:dyDescent="0.25">
      <c r="A129" s="32" t="s">
        <v>336</v>
      </c>
      <c r="B129" t="s">
        <v>101</v>
      </c>
      <c r="C129">
        <f t="shared" si="1"/>
        <v>41</v>
      </c>
      <c r="D129">
        <f t="shared" si="3"/>
        <v>66</v>
      </c>
      <c r="E129">
        <f t="shared" si="3"/>
        <v>28</v>
      </c>
      <c r="F129">
        <f t="shared" si="3"/>
        <v>76</v>
      </c>
      <c r="G129">
        <f t="shared" si="3"/>
        <v>79</v>
      </c>
      <c r="H129">
        <f t="shared" si="3"/>
        <v>43</v>
      </c>
      <c r="I129">
        <f t="shared" si="3"/>
        <v>55</v>
      </c>
      <c r="J129">
        <f t="shared" si="3"/>
        <v>69</v>
      </c>
      <c r="K129">
        <f t="shared" si="3"/>
        <v>69</v>
      </c>
      <c r="L129">
        <f t="shared" si="3"/>
        <v>26</v>
      </c>
      <c r="M129">
        <f t="shared" si="3"/>
        <v>41</v>
      </c>
      <c r="N129">
        <f t="shared" si="3"/>
        <v>39</v>
      </c>
      <c r="O129">
        <f t="shared" si="3"/>
        <v>41</v>
      </c>
      <c r="P129">
        <f t="shared" si="3"/>
        <v>66</v>
      </c>
      <c r="Q129">
        <f t="shared" si="3"/>
        <v>69</v>
      </c>
      <c r="R129">
        <f t="shared" si="3"/>
        <v>82</v>
      </c>
      <c r="S129">
        <f t="shared" si="3"/>
        <v>81</v>
      </c>
      <c r="T129">
        <f t="shared" si="3"/>
        <v>48</v>
      </c>
      <c r="U129">
        <f t="shared" si="3"/>
        <v>65</v>
      </c>
      <c r="V129">
        <f t="shared" si="3"/>
        <v>45</v>
      </c>
      <c r="W129">
        <f t="shared" si="3"/>
        <v>12</v>
      </c>
      <c r="X129">
        <f t="shared" si="3"/>
        <v>41</v>
      </c>
    </row>
    <row r="130" spans="1:24" x14ac:dyDescent="0.25">
      <c r="A130" s="33" t="s">
        <v>380</v>
      </c>
      <c r="B130" t="s">
        <v>102</v>
      </c>
      <c r="C130">
        <f t="shared" si="1"/>
        <v>72</v>
      </c>
      <c r="D130">
        <f t="shared" si="3"/>
        <v>34</v>
      </c>
      <c r="E130">
        <f t="shared" si="3"/>
        <v>65</v>
      </c>
      <c r="F130">
        <f t="shared" si="3"/>
        <v>32</v>
      </c>
      <c r="G130">
        <f t="shared" ref="D130:X142" si="4">RANK(G39,G$2:G$89)</f>
        <v>46</v>
      </c>
      <c r="H130">
        <f t="shared" si="4"/>
        <v>44</v>
      </c>
      <c r="I130">
        <f t="shared" si="4"/>
        <v>42</v>
      </c>
      <c r="J130">
        <f t="shared" si="4"/>
        <v>64</v>
      </c>
      <c r="K130">
        <f t="shared" si="4"/>
        <v>53</v>
      </c>
      <c r="L130">
        <f t="shared" si="4"/>
        <v>22</v>
      </c>
      <c r="M130">
        <f t="shared" si="4"/>
        <v>39</v>
      </c>
      <c r="N130">
        <f t="shared" si="4"/>
        <v>45</v>
      </c>
      <c r="O130">
        <f t="shared" si="4"/>
        <v>74</v>
      </c>
      <c r="P130">
        <f t="shared" si="4"/>
        <v>8</v>
      </c>
      <c r="Q130">
        <f t="shared" si="4"/>
        <v>50</v>
      </c>
      <c r="R130">
        <f t="shared" si="4"/>
        <v>32</v>
      </c>
      <c r="S130">
        <f t="shared" si="4"/>
        <v>14</v>
      </c>
      <c r="T130">
        <f t="shared" si="4"/>
        <v>35</v>
      </c>
      <c r="U130">
        <f t="shared" si="4"/>
        <v>22</v>
      </c>
      <c r="V130">
        <f t="shared" si="4"/>
        <v>82</v>
      </c>
      <c r="W130">
        <f t="shared" si="4"/>
        <v>23</v>
      </c>
      <c r="X130">
        <f t="shared" si="4"/>
        <v>50</v>
      </c>
    </row>
    <row r="131" spans="1:24" x14ac:dyDescent="0.25">
      <c r="A131" s="32" t="s">
        <v>317</v>
      </c>
      <c r="B131" t="s">
        <v>103</v>
      </c>
      <c r="C131">
        <f t="shared" si="1"/>
        <v>65</v>
      </c>
      <c r="D131">
        <f t="shared" si="4"/>
        <v>54</v>
      </c>
      <c r="E131">
        <f t="shared" si="4"/>
        <v>66</v>
      </c>
      <c r="F131">
        <f t="shared" si="4"/>
        <v>67</v>
      </c>
      <c r="G131">
        <f t="shared" si="4"/>
        <v>40</v>
      </c>
      <c r="H131">
        <f t="shared" si="4"/>
        <v>76</v>
      </c>
      <c r="I131">
        <f t="shared" si="4"/>
        <v>81</v>
      </c>
      <c r="J131">
        <f t="shared" si="4"/>
        <v>74</v>
      </c>
      <c r="K131">
        <f t="shared" si="4"/>
        <v>5</v>
      </c>
      <c r="L131">
        <f t="shared" si="4"/>
        <v>63</v>
      </c>
      <c r="M131">
        <f t="shared" si="4"/>
        <v>66</v>
      </c>
      <c r="N131">
        <f t="shared" si="4"/>
        <v>87</v>
      </c>
      <c r="O131">
        <f t="shared" si="4"/>
        <v>43</v>
      </c>
      <c r="P131">
        <f t="shared" si="4"/>
        <v>71</v>
      </c>
      <c r="Q131">
        <f t="shared" si="4"/>
        <v>47</v>
      </c>
      <c r="R131">
        <f t="shared" si="4"/>
        <v>51</v>
      </c>
      <c r="S131">
        <f t="shared" si="4"/>
        <v>50</v>
      </c>
      <c r="T131">
        <f t="shared" si="4"/>
        <v>77</v>
      </c>
      <c r="U131">
        <f t="shared" si="4"/>
        <v>66</v>
      </c>
      <c r="V131">
        <f t="shared" si="4"/>
        <v>34</v>
      </c>
      <c r="W131">
        <f t="shared" si="4"/>
        <v>31</v>
      </c>
      <c r="X131">
        <f t="shared" si="4"/>
        <v>16</v>
      </c>
    </row>
    <row r="132" spans="1:24" x14ac:dyDescent="0.25">
      <c r="A132" s="32" t="s">
        <v>381</v>
      </c>
      <c r="B132" t="s">
        <v>31</v>
      </c>
      <c r="C132">
        <f t="shared" si="1"/>
        <v>39</v>
      </c>
      <c r="D132">
        <f t="shared" si="4"/>
        <v>17</v>
      </c>
      <c r="E132">
        <f t="shared" si="4"/>
        <v>2</v>
      </c>
      <c r="F132">
        <f t="shared" si="4"/>
        <v>4</v>
      </c>
      <c r="G132">
        <f t="shared" si="4"/>
        <v>4</v>
      </c>
      <c r="H132">
        <f t="shared" si="4"/>
        <v>3</v>
      </c>
      <c r="I132">
        <f t="shared" si="4"/>
        <v>4</v>
      </c>
      <c r="J132">
        <f t="shared" si="4"/>
        <v>3</v>
      </c>
      <c r="K132">
        <f t="shared" si="4"/>
        <v>4</v>
      </c>
      <c r="L132">
        <f t="shared" si="4"/>
        <v>4</v>
      </c>
      <c r="M132">
        <f t="shared" si="4"/>
        <v>5</v>
      </c>
      <c r="N132">
        <f t="shared" si="4"/>
        <v>10</v>
      </c>
      <c r="O132">
        <f t="shared" si="4"/>
        <v>20</v>
      </c>
      <c r="P132">
        <f t="shared" si="4"/>
        <v>5</v>
      </c>
      <c r="Q132">
        <f t="shared" si="4"/>
        <v>25</v>
      </c>
      <c r="R132">
        <f t="shared" si="4"/>
        <v>24</v>
      </c>
      <c r="S132">
        <f t="shared" si="4"/>
        <v>10</v>
      </c>
      <c r="T132">
        <f t="shared" si="4"/>
        <v>52</v>
      </c>
      <c r="U132">
        <f t="shared" si="4"/>
        <v>2</v>
      </c>
      <c r="V132">
        <f t="shared" si="4"/>
        <v>78</v>
      </c>
      <c r="W132">
        <f t="shared" si="4"/>
        <v>71</v>
      </c>
      <c r="X132">
        <f t="shared" si="4"/>
        <v>30</v>
      </c>
    </row>
    <row r="133" spans="1:24" x14ac:dyDescent="0.25">
      <c r="A133" s="32" t="s">
        <v>382</v>
      </c>
      <c r="B133" t="s">
        <v>104</v>
      </c>
      <c r="C133">
        <f t="shared" si="1"/>
        <v>45</v>
      </c>
      <c r="D133">
        <f t="shared" si="4"/>
        <v>3</v>
      </c>
      <c r="E133">
        <f t="shared" si="4"/>
        <v>36</v>
      </c>
      <c r="F133">
        <f t="shared" si="4"/>
        <v>10</v>
      </c>
      <c r="G133">
        <f t="shared" si="4"/>
        <v>11</v>
      </c>
      <c r="H133">
        <f t="shared" si="4"/>
        <v>69</v>
      </c>
      <c r="I133">
        <f t="shared" si="4"/>
        <v>48</v>
      </c>
      <c r="J133">
        <f t="shared" si="4"/>
        <v>18</v>
      </c>
      <c r="K133">
        <f t="shared" si="4"/>
        <v>31</v>
      </c>
      <c r="L133">
        <f t="shared" si="4"/>
        <v>57</v>
      </c>
      <c r="M133">
        <f t="shared" si="4"/>
        <v>35</v>
      </c>
      <c r="N133">
        <f t="shared" si="4"/>
        <v>27</v>
      </c>
      <c r="O133">
        <f t="shared" si="4"/>
        <v>51</v>
      </c>
      <c r="P133">
        <f t="shared" si="4"/>
        <v>15</v>
      </c>
      <c r="Q133">
        <f t="shared" si="4"/>
        <v>11</v>
      </c>
      <c r="R133">
        <f t="shared" si="4"/>
        <v>1</v>
      </c>
      <c r="S133">
        <f t="shared" si="4"/>
        <v>34</v>
      </c>
      <c r="T133">
        <f t="shared" si="4"/>
        <v>12</v>
      </c>
      <c r="U133">
        <f t="shared" si="4"/>
        <v>7</v>
      </c>
      <c r="V133">
        <f t="shared" si="4"/>
        <v>86</v>
      </c>
      <c r="W133">
        <f t="shared" si="4"/>
        <v>86</v>
      </c>
      <c r="X133">
        <f t="shared" si="4"/>
        <v>66</v>
      </c>
    </row>
    <row r="134" spans="1:24" x14ac:dyDescent="0.25">
      <c r="A134" s="32" t="s">
        <v>383</v>
      </c>
      <c r="B134" t="s">
        <v>105</v>
      </c>
      <c r="C134">
        <f t="shared" si="1"/>
        <v>62</v>
      </c>
      <c r="D134">
        <f t="shared" si="4"/>
        <v>71</v>
      </c>
      <c r="E134">
        <f t="shared" si="4"/>
        <v>85</v>
      </c>
      <c r="F134">
        <f t="shared" si="4"/>
        <v>62</v>
      </c>
      <c r="G134">
        <f t="shared" si="4"/>
        <v>9</v>
      </c>
      <c r="H134">
        <f t="shared" si="4"/>
        <v>87</v>
      </c>
      <c r="I134">
        <f t="shared" si="4"/>
        <v>61</v>
      </c>
      <c r="J134">
        <f t="shared" si="4"/>
        <v>61</v>
      </c>
      <c r="K134">
        <f t="shared" si="4"/>
        <v>10</v>
      </c>
      <c r="L134">
        <f t="shared" si="4"/>
        <v>59</v>
      </c>
      <c r="M134">
        <f t="shared" si="4"/>
        <v>54</v>
      </c>
      <c r="N134">
        <f t="shared" si="4"/>
        <v>72</v>
      </c>
      <c r="O134">
        <f t="shared" si="4"/>
        <v>88</v>
      </c>
      <c r="P134">
        <f t="shared" si="4"/>
        <v>73</v>
      </c>
      <c r="Q134">
        <f t="shared" si="4"/>
        <v>61</v>
      </c>
      <c r="R134">
        <f t="shared" si="4"/>
        <v>43</v>
      </c>
      <c r="S134">
        <f t="shared" si="4"/>
        <v>66</v>
      </c>
      <c r="T134">
        <f t="shared" si="4"/>
        <v>61</v>
      </c>
      <c r="U134">
        <f t="shared" si="4"/>
        <v>28</v>
      </c>
      <c r="V134">
        <f t="shared" si="4"/>
        <v>23</v>
      </c>
      <c r="W134">
        <f t="shared" si="4"/>
        <v>10</v>
      </c>
      <c r="X134">
        <f t="shared" si="4"/>
        <v>2</v>
      </c>
    </row>
    <row r="135" spans="1:24" x14ac:dyDescent="0.25">
      <c r="A135" s="32" t="s">
        <v>337</v>
      </c>
      <c r="B135" t="s">
        <v>106</v>
      </c>
      <c r="C135">
        <f t="shared" si="1"/>
        <v>36</v>
      </c>
      <c r="D135">
        <f t="shared" si="4"/>
        <v>28</v>
      </c>
      <c r="E135">
        <f t="shared" si="4"/>
        <v>73</v>
      </c>
      <c r="F135">
        <f t="shared" si="4"/>
        <v>22</v>
      </c>
      <c r="G135">
        <f t="shared" si="4"/>
        <v>27</v>
      </c>
      <c r="H135">
        <f t="shared" si="4"/>
        <v>39</v>
      </c>
      <c r="I135">
        <f t="shared" si="4"/>
        <v>40</v>
      </c>
      <c r="J135">
        <f t="shared" si="4"/>
        <v>80</v>
      </c>
      <c r="K135">
        <f t="shared" si="4"/>
        <v>75</v>
      </c>
      <c r="L135">
        <f t="shared" si="4"/>
        <v>46</v>
      </c>
      <c r="M135">
        <f t="shared" si="4"/>
        <v>21</v>
      </c>
      <c r="N135">
        <f t="shared" si="4"/>
        <v>36</v>
      </c>
      <c r="O135">
        <f t="shared" si="4"/>
        <v>38</v>
      </c>
      <c r="P135">
        <f t="shared" si="4"/>
        <v>16</v>
      </c>
      <c r="Q135">
        <f t="shared" si="4"/>
        <v>52</v>
      </c>
      <c r="R135">
        <f t="shared" si="4"/>
        <v>15</v>
      </c>
      <c r="S135">
        <f t="shared" si="4"/>
        <v>22</v>
      </c>
      <c r="T135">
        <f t="shared" si="4"/>
        <v>63</v>
      </c>
      <c r="U135">
        <f t="shared" si="4"/>
        <v>18</v>
      </c>
      <c r="V135">
        <f t="shared" si="4"/>
        <v>81</v>
      </c>
      <c r="W135">
        <f t="shared" si="4"/>
        <v>80</v>
      </c>
      <c r="X135">
        <f t="shared" si="4"/>
        <v>68</v>
      </c>
    </row>
    <row r="136" spans="1:24" x14ac:dyDescent="0.25">
      <c r="A136" s="32" t="s">
        <v>384</v>
      </c>
      <c r="B136" t="s">
        <v>107</v>
      </c>
      <c r="C136">
        <f t="shared" si="1"/>
        <v>82</v>
      </c>
      <c r="D136">
        <f t="shared" si="4"/>
        <v>84</v>
      </c>
      <c r="E136">
        <f t="shared" si="4"/>
        <v>74</v>
      </c>
      <c r="F136">
        <f t="shared" si="4"/>
        <v>86</v>
      </c>
      <c r="G136">
        <f t="shared" si="4"/>
        <v>80</v>
      </c>
      <c r="H136">
        <f t="shared" si="4"/>
        <v>34</v>
      </c>
      <c r="I136">
        <f t="shared" si="4"/>
        <v>23</v>
      </c>
      <c r="J136">
        <f t="shared" si="4"/>
        <v>83</v>
      </c>
      <c r="K136">
        <f t="shared" si="4"/>
        <v>46</v>
      </c>
      <c r="L136">
        <f t="shared" si="4"/>
        <v>80</v>
      </c>
      <c r="M136">
        <f t="shared" si="4"/>
        <v>78</v>
      </c>
      <c r="N136">
        <f t="shared" si="4"/>
        <v>60</v>
      </c>
      <c r="O136">
        <f t="shared" si="4"/>
        <v>35</v>
      </c>
      <c r="P136">
        <f t="shared" si="4"/>
        <v>87</v>
      </c>
      <c r="Q136">
        <f t="shared" si="4"/>
        <v>64</v>
      </c>
      <c r="R136">
        <f t="shared" si="4"/>
        <v>56</v>
      </c>
      <c r="S136">
        <f t="shared" si="4"/>
        <v>63</v>
      </c>
      <c r="T136">
        <f t="shared" si="4"/>
        <v>67</v>
      </c>
      <c r="U136">
        <f t="shared" si="4"/>
        <v>85</v>
      </c>
      <c r="V136">
        <f t="shared" si="4"/>
        <v>13</v>
      </c>
      <c r="W136">
        <f t="shared" si="4"/>
        <v>21</v>
      </c>
      <c r="X136">
        <f t="shared" si="4"/>
        <v>55</v>
      </c>
    </row>
    <row r="137" spans="1:24" x14ac:dyDescent="0.25">
      <c r="A137" s="32" t="s">
        <v>357</v>
      </c>
      <c r="B137" t="s">
        <v>108</v>
      </c>
      <c r="C137">
        <f t="shared" si="1"/>
        <v>51</v>
      </c>
      <c r="D137">
        <f t="shared" si="4"/>
        <v>56</v>
      </c>
      <c r="E137">
        <f t="shared" si="4"/>
        <v>43</v>
      </c>
      <c r="F137">
        <f t="shared" si="4"/>
        <v>66</v>
      </c>
      <c r="G137">
        <f t="shared" si="4"/>
        <v>50</v>
      </c>
      <c r="H137">
        <f t="shared" si="4"/>
        <v>27</v>
      </c>
      <c r="I137">
        <f t="shared" si="4"/>
        <v>32</v>
      </c>
      <c r="J137">
        <f t="shared" si="4"/>
        <v>45</v>
      </c>
      <c r="K137">
        <f t="shared" si="4"/>
        <v>70</v>
      </c>
      <c r="L137">
        <f t="shared" si="4"/>
        <v>61</v>
      </c>
      <c r="M137">
        <f t="shared" si="4"/>
        <v>15</v>
      </c>
      <c r="N137">
        <f t="shared" si="4"/>
        <v>55</v>
      </c>
      <c r="O137">
        <f t="shared" si="4"/>
        <v>27</v>
      </c>
      <c r="P137">
        <f t="shared" si="4"/>
        <v>60</v>
      </c>
      <c r="Q137">
        <f t="shared" si="4"/>
        <v>10</v>
      </c>
      <c r="R137">
        <f t="shared" si="4"/>
        <v>30</v>
      </c>
      <c r="S137">
        <f t="shared" si="4"/>
        <v>39</v>
      </c>
      <c r="T137">
        <f t="shared" si="4"/>
        <v>29</v>
      </c>
      <c r="U137">
        <f t="shared" si="4"/>
        <v>43</v>
      </c>
      <c r="V137">
        <f t="shared" si="4"/>
        <v>57</v>
      </c>
      <c r="W137">
        <f t="shared" si="4"/>
        <v>36</v>
      </c>
      <c r="X137">
        <f t="shared" si="4"/>
        <v>25</v>
      </c>
    </row>
    <row r="138" spans="1:24" x14ac:dyDescent="0.25">
      <c r="A138" s="32" t="s">
        <v>385</v>
      </c>
      <c r="B138" t="s">
        <v>109</v>
      </c>
      <c r="C138">
        <f t="shared" si="1"/>
        <v>4</v>
      </c>
      <c r="D138">
        <f t="shared" si="4"/>
        <v>7</v>
      </c>
      <c r="E138">
        <f t="shared" si="4"/>
        <v>6</v>
      </c>
      <c r="F138">
        <f t="shared" si="4"/>
        <v>8</v>
      </c>
      <c r="G138">
        <f t="shared" si="4"/>
        <v>22</v>
      </c>
      <c r="H138">
        <f t="shared" si="4"/>
        <v>6</v>
      </c>
      <c r="I138">
        <f t="shared" si="4"/>
        <v>57</v>
      </c>
      <c r="J138">
        <f t="shared" si="4"/>
        <v>2</v>
      </c>
      <c r="K138">
        <f t="shared" si="4"/>
        <v>18</v>
      </c>
      <c r="L138">
        <f t="shared" si="4"/>
        <v>1</v>
      </c>
      <c r="M138">
        <f t="shared" si="4"/>
        <v>4</v>
      </c>
      <c r="N138">
        <f t="shared" si="4"/>
        <v>22</v>
      </c>
      <c r="O138">
        <f t="shared" si="4"/>
        <v>68</v>
      </c>
      <c r="P138">
        <f t="shared" si="4"/>
        <v>1</v>
      </c>
      <c r="Q138">
        <f t="shared" si="4"/>
        <v>13</v>
      </c>
      <c r="R138">
        <f t="shared" si="4"/>
        <v>1</v>
      </c>
      <c r="S138">
        <f t="shared" si="4"/>
        <v>8</v>
      </c>
      <c r="T138">
        <f t="shared" si="4"/>
        <v>64</v>
      </c>
      <c r="U138">
        <f t="shared" si="4"/>
        <v>5</v>
      </c>
      <c r="V138">
        <f t="shared" si="4"/>
        <v>55</v>
      </c>
      <c r="W138">
        <f t="shared" si="4"/>
        <v>50</v>
      </c>
      <c r="X138">
        <f t="shared" si="4"/>
        <v>15</v>
      </c>
    </row>
    <row r="139" spans="1:24" x14ac:dyDescent="0.25">
      <c r="A139" s="32" t="s">
        <v>343</v>
      </c>
      <c r="B139" t="s">
        <v>110</v>
      </c>
      <c r="C139">
        <f t="shared" si="1"/>
        <v>61</v>
      </c>
      <c r="D139">
        <f t="shared" si="4"/>
        <v>36</v>
      </c>
      <c r="E139">
        <f t="shared" si="4"/>
        <v>29</v>
      </c>
      <c r="F139">
        <f t="shared" si="4"/>
        <v>50</v>
      </c>
      <c r="G139">
        <f t="shared" si="4"/>
        <v>25</v>
      </c>
      <c r="H139">
        <f t="shared" si="4"/>
        <v>56</v>
      </c>
      <c r="I139">
        <f t="shared" si="4"/>
        <v>75</v>
      </c>
      <c r="J139">
        <f t="shared" si="4"/>
        <v>44</v>
      </c>
      <c r="K139">
        <f t="shared" si="4"/>
        <v>74</v>
      </c>
      <c r="L139">
        <f t="shared" si="4"/>
        <v>38</v>
      </c>
      <c r="M139">
        <f t="shared" si="4"/>
        <v>63</v>
      </c>
      <c r="N139">
        <f t="shared" si="4"/>
        <v>35</v>
      </c>
      <c r="O139">
        <f t="shared" si="4"/>
        <v>23</v>
      </c>
      <c r="P139">
        <f t="shared" si="4"/>
        <v>36</v>
      </c>
      <c r="Q139">
        <f t="shared" si="4"/>
        <v>8</v>
      </c>
      <c r="R139">
        <f t="shared" si="4"/>
        <v>54</v>
      </c>
      <c r="S139">
        <f t="shared" si="4"/>
        <v>48</v>
      </c>
      <c r="T139">
        <f t="shared" si="4"/>
        <v>32</v>
      </c>
      <c r="U139">
        <f t="shared" si="4"/>
        <v>35</v>
      </c>
      <c r="V139">
        <f t="shared" si="4"/>
        <v>58</v>
      </c>
      <c r="W139">
        <f t="shared" si="4"/>
        <v>68</v>
      </c>
      <c r="X139">
        <f t="shared" si="4"/>
        <v>22</v>
      </c>
    </row>
    <row r="140" spans="1:24" x14ac:dyDescent="0.25">
      <c r="A140" s="32" t="s">
        <v>386</v>
      </c>
      <c r="B140" t="s">
        <v>111</v>
      </c>
      <c r="C140">
        <f t="shared" si="1"/>
        <v>25</v>
      </c>
      <c r="D140">
        <f t="shared" si="4"/>
        <v>25</v>
      </c>
      <c r="E140">
        <f t="shared" si="4"/>
        <v>35</v>
      </c>
      <c r="F140">
        <f t="shared" si="4"/>
        <v>15</v>
      </c>
      <c r="G140">
        <f t="shared" si="4"/>
        <v>43</v>
      </c>
      <c r="H140">
        <f t="shared" si="4"/>
        <v>36</v>
      </c>
      <c r="I140">
        <f t="shared" si="4"/>
        <v>37</v>
      </c>
      <c r="J140">
        <f t="shared" si="4"/>
        <v>49</v>
      </c>
      <c r="K140">
        <f t="shared" si="4"/>
        <v>68</v>
      </c>
      <c r="L140">
        <f t="shared" si="4"/>
        <v>20</v>
      </c>
      <c r="M140">
        <f t="shared" si="4"/>
        <v>40</v>
      </c>
      <c r="N140">
        <f t="shared" si="4"/>
        <v>7</v>
      </c>
      <c r="O140">
        <f t="shared" si="4"/>
        <v>1</v>
      </c>
      <c r="P140">
        <f t="shared" si="4"/>
        <v>18</v>
      </c>
      <c r="Q140">
        <f t="shared" si="4"/>
        <v>39</v>
      </c>
      <c r="R140">
        <f t="shared" si="4"/>
        <v>12</v>
      </c>
      <c r="S140">
        <f t="shared" si="4"/>
        <v>11</v>
      </c>
      <c r="T140">
        <f t="shared" si="4"/>
        <v>42</v>
      </c>
      <c r="U140">
        <f t="shared" si="4"/>
        <v>52</v>
      </c>
      <c r="V140">
        <f t="shared" si="4"/>
        <v>50</v>
      </c>
      <c r="W140">
        <f t="shared" si="4"/>
        <v>70</v>
      </c>
      <c r="X140">
        <f t="shared" si="4"/>
        <v>71</v>
      </c>
    </row>
    <row r="141" spans="1:24" x14ac:dyDescent="0.25">
      <c r="A141" s="32" t="s">
        <v>338</v>
      </c>
      <c r="B141" t="s">
        <v>112</v>
      </c>
      <c r="C141">
        <f t="shared" si="1"/>
        <v>58</v>
      </c>
      <c r="D141">
        <f t="shared" si="4"/>
        <v>88</v>
      </c>
      <c r="E141">
        <f t="shared" si="4"/>
        <v>71</v>
      </c>
      <c r="F141">
        <f t="shared" si="4"/>
        <v>88</v>
      </c>
      <c r="G141">
        <f t="shared" si="4"/>
        <v>82</v>
      </c>
      <c r="H141">
        <f t="shared" si="4"/>
        <v>49</v>
      </c>
      <c r="I141">
        <f t="shared" si="4"/>
        <v>54</v>
      </c>
      <c r="J141">
        <f t="shared" si="4"/>
        <v>66</v>
      </c>
      <c r="K141">
        <f t="shared" si="4"/>
        <v>22</v>
      </c>
      <c r="L141">
        <f t="shared" si="4"/>
        <v>71</v>
      </c>
      <c r="M141">
        <f t="shared" si="4"/>
        <v>73</v>
      </c>
      <c r="N141">
        <f t="shared" si="4"/>
        <v>83</v>
      </c>
      <c r="O141">
        <f t="shared" si="4"/>
        <v>66</v>
      </c>
      <c r="P141">
        <f t="shared" si="4"/>
        <v>86</v>
      </c>
      <c r="Q141">
        <f t="shared" si="4"/>
        <v>82</v>
      </c>
      <c r="R141">
        <f t="shared" si="4"/>
        <v>69</v>
      </c>
      <c r="S141">
        <f t="shared" si="4"/>
        <v>85</v>
      </c>
      <c r="T141">
        <f t="shared" si="4"/>
        <v>57</v>
      </c>
      <c r="U141">
        <f t="shared" si="4"/>
        <v>87</v>
      </c>
      <c r="V141">
        <f t="shared" si="4"/>
        <v>10</v>
      </c>
      <c r="W141">
        <f t="shared" si="4"/>
        <v>18</v>
      </c>
      <c r="X141">
        <f t="shared" si="4"/>
        <v>48</v>
      </c>
    </row>
    <row r="142" spans="1:24" x14ac:dyDescent="0.25">
      <c r="A142" s="32" t="s">
        <v>341</v>
      </c>
      <c r="B142" t="s">
        <v>113</v>
      </c>
      <c r="C142">
        <f t="shared" si="1"/>
        <v>40</v>
      </c>
      <c r="D142">
        <f t="shared" si="4"/>
        <v>65</v>
      </c>
      <c r="E142">
        <f t="shared" si="4"/>
        <v>79</v>
      </c>
      <c r="F142">
        <f t="shared" si="4"/>
        <v>82</v>
      </c>
      <c r="G142">
        <f t="shared" si="4"/>
        <v>73</v>
      </c>
      <c r="H142">
        <f t="shared" si="4"/>
        <v>37</v>
      </c>
      <c r="I142">
        <f t="shared" si="4"/>
        <v>39</v>
      </c>
      <c r="J142">
        <f t="shared" ref="D142:X154" si="5">RANK(J51,J$2:J$89)</f>
        <v>65</v>
      </c>
      <c r="K142">
        <f t="shared" si="5"/>
        <v>55</v>
      </c>
      <c r="L142">
        <f t="shared" si="5"/>
        <v>62</v>
      </c>
      <c r="M142">
        <f t="shared" si="5"/>
        <v>88</v>
      </c>
      <c r="N142">
        <f t="shared" si="5"/>
        <v>65</v>
      </c>
      <c r="O142">
        <f t="shared" si="5"/>
        <v>59</v>
      </c>
      <c r="P142">
        <f t="shared" si="5"/>
        <v>61</v>
      </c>
      <c r="Q142">
        <f t="shared" si="5"/>
        <v>84</v>
      </c>
      <c r="R142">
        <f t="shared" si="5"/>
        <v>74</v>
      </c>
      <c r="S142">
        <f t="shared" si="5"/>
        <v>82</v>
      </c>
      <c r="T142">
        <f t="shared" si="5"/>
        <v>73</v>
      </c>
      <c r="U142">
        <f t="shared" si="5"/>
        <v>69</v>
      </c>
      <c r="V142">
        <f t="shared" si="5"/>
        <v>27</v>
      </c>
      <c r="W142">
        <f t="shared" si="5"/>
        <v>25</v>
      </c>
      <c r="X142">
        <f t="shared" si="5"/>
        <v>60</v>
      </c>
    </row>
    <row r="143" spans="1:24" x14ac:dyDescent="0.25">
      <c r="A143" s="32" t="s">
        <v>387</v>
      </c>
      <c r="B143" t="s">
        <v>114</v>
      </c>
      <c r="C143">
        <f t="shared" si="1"/>
        <v>7</v>
      </c>
      <c r="D143">
        <f t="shared" si="5"/>
        <v>38</v>
      </c>
      <c r="E143">
        <f t="shared" si="5"/>
        <v>51</v>
      </c>
      <c r="F143">
        <f t="shared" si="5"/>
        <v>25</v>
      </c>
      <c r="G143">
        <f t="shared" si="5"/>
        <v>23</v>
      </c>
      <c r="H143">
        <f t="shared" si="5"/>
        <v>23</v>
      </c>
      <c r="I143">
        <f t="shared" si="5"/>
        <v>24</v>
      </c>
      <c r="J143">
        <f t="shared" si="5"/>
        <v>27</v>
      </c>
      <c r="K143">
        <f t="shared" si="5"/>
        <v>20</v>
      </c>
      <c r="L143">
        <f t="shared" si="5"/>
        <v>34</v>
      </c>
      <c r="M143">
        <f t="shared" si="5"/>
        <v>23</v>
      </c>
      <c r="N143">
        <f t="shared" si="5"/>
        <v>37</v>
      </c>
      <c r="O143">
        <f t="shared" si="5"/>
        <v>76</v>
      </c>
      <c r="P143">
        <f t="shared" si="5"/>
        <v>47</v>
      </c>
      <c r="Q143">
        <f t="shared" si="5"/>
        <v>1</v>
      </c>
      <c r="R143">
        <f t="shared" si="5"/>
        <v>20</v>
      </c>
      <c r="S143">
        <f t="shared" si="5"/>
        <v>20</v>
      </c>
      <c r="T143">
        <f t="shared" si="5"/>
        <v>20</v>
      </c>
      <c r="U143">
        <f t="shared" si="5"/>
        <v>24</v>
      </c>
      <c r="V143">
        <f t="shared" si="5"/>
        <v>5</v>
      </c>
      <c r="W143">
        <f t="shared" si="5"/>
        <v>81</v>
      </c>
      <c r="X143">
        <f t="shared" si="5"/>
        <v>43</v>
      </c>
    </row>
    <row r="144" spans="1:24" x14ac:dyDescent="0.25">
      <c r="A144" s="32" t="s">
        <v>344</v>
      </c>
      <c r="B144" t="s">
        <v>115</v>
      </c>
      <c r="C144">
        <f t="shared" si="1"/>
        <v>79</v>
      </c>
      <c r="D144">
        <f t="shared" si="5"/>
        <v>70</v>
      </c>
      <c r="E144">
        <f t="shared" si="5"/>
        <v>77</v>
      </c>
      <c r="F144">
        <f t="shared" si="5"/>
        <v>83</v>
      </c>
      <c r="G144">
        <f t="shared" si="5"/>
        <v>86</v>
      </c>
      <c r="H144">
        <f t="shared" si="5"/>
        <v>57</v>
      </c>
      <c r="I144">
        <f t="shared" si="5"/>
        <v>63</v>
      </c>
      <c r="J144">
        <f t="shared" si="5"/>
        <v>76</v>
      </c>
      <c r="K144">
        <f t="shared" si="5"/>
        <v>43</v>
      </c>
      <c r="L144">
        <f t="shared" si="5"/>
        <v>75</v>
      </c>
      <c r="M144">
        <f t="shared" si="5"/>
        <v>84</v>
      </c>
      <c r="N144">
        <f t="shared" si="5"/>
        <v>85</v>
      </c>
      <c r="O144">
        <f t="shared" si="5"/>
        <v>64</v>
      </c>
      <c r="P144">
        <f t="shared" si="5"/>
        <v>84</v>
      </c>
      <c r="Q144">
        <f t="shared" si="5"/>
        <v>66</v>
      </c>
      <c r="R144">
        <f t="shared" si="5"/>
        <v>77</v>
      </c>
      <c r="S144">
        <f t="shared" si="5"/>
        <v>88</v>
      </c>
      <c r="T144">
        <f t="shared" si="5"/>
        <v>79</v>
      </c>
      <c r="U144">
        <f t="shared" si="5"/>
        <v>64</v>
      </c>
      <c r="V144">
        <f t="shared" si="5"/>
        <v>15</v>
      </c>
      <c r="W144">
        <f t="shared" si="5"/>
        <v>9</v>
      </c>
      <c r="X144">
        <f t="shared" si="5"/>
        <v>13</v>
      </c>
    </row>
    <row r="145" spans="1:24" x14ac:dyDescent="0.25">
      <c r="A145" s="32" t="s">
        <v>388</v>
      </c>
      <c r="B145" t="s">
        <v>116</v>
      </c>
      <c r="C145">
        <f t="shared" si="1"/>
        <v>86</v>
      </c>
      <c r="D145">
        <f t="shared" si="5"/>
        <v>68</v>
      </c>
      <c r="E145">
        <f t="shared" si="5"/>
        <v>86</v>
      </c>
      <c r="F145">
        <f t="shared" si="5"/>
        <v>69</v>
      </c>
      <c r="G145">
        <f t="shared" si="5"/>
        <v>36</v>
      </c>
      <c r="H145">
        <f t="shared" si="5"/>
        <v>67</v>
      </c>
      <c r="I145">
        <f t="shared" si="5"/>
        <v>84</v>
      </c>
      <c r="J145">
        <f t="shared" si="5"/>
        <v>78</v>
      </c>
      <c r="K145">
        <f t="shared" si="5"/>
        <v>79</v>
      </c>
      <c r="L145">
        <f t="shared" si="5"/>
        <v>73</v>
      </c>
      <c r="M145">
        <f t="shared" si="5"/>
        <v>82</v>
      </c>
      <c r="N145">
        <f t="shared" si="5"/>
        <v>69</v>
      </c>
      <c r="O145">
        <f t="shared" si="5"/>
        <v>63</v>
      </c>
      <c r="P145">
        <f t="shared" si="5"/>
        <v>17</v>
      </c>
      <c r="Q145">
        <f t="shared" si="5"/>
        <v>74</v>
      </c>
      <c r="R145">
        <f t="shared" si="5"/>
        <v>52</v>
      </c>
      <c r="S145">
        <f t="shared" si="5"/>
        <v>71</v>
      </c>
      <c r="T145">
        <f t="shared" si="5"/>
        <v>68</v>
      </c>
      <c r="U145">
        <f t="shared" si="5"/>
        <v>61</v>
      </c>
      <c r="V145">
        <f t="shared" si="5"/>
        <v>8</v>
      </c>
      <c r="W145">
        <f t="shared" si="5"/>
        <v>53</v>
      </c>
      <c r="X145">
        <f t="shared" si="5"/>
        <v>86</v>
      </c>
    </row>
    <row r="146" spans="1:24" x14ac:dyDescent="0.25">
      <c r="A146" s="32" t="s">
        <v>342</v>
      </c>
      <c r="B146" t="s">
        <v>117</v>
      </c>
      <c r="C146">
        <f t="shared" si="1"/>
        <v>29</v>
      </c>
      <c r="D146">
        <f t="shared" si="5"/>
        <v>29</v>
      </c>
      <c r="E146">
        <f t="shared" si="5"/>
        <v>33</v>
      </c>
      <c r="F146">
        <f t="shared" si="5"/>
        <v>12</v>
      </c>
      <c r="G146">
        <f t="shared" si="5"/>
        <v>24</v>
      </c>
      <c r="H146">
        <f t="shared" si="5"/>
        <v>4</v>
      </c>
      <c r="I146">
        <f t="shared" si="5"/>
        <v>14</v>
      </c>
      <c r="J146">
        <f t="shared" si="5"/>
        <v>8</v>
      </c>
      <c r="K146">
        <f t="shared" si="5"/>
        <v>32</v>
      </c>
      <c r="L146">
        <f t="shared" si="5"/>
        <v>6</v>
      </c>
      <c r="M146">
        <f t="shared" si="5"/>
        <v>9</v>
      </c>
      <c r="N146">
        <f t="shared" si="5"/>
        <v>13</v>
      </c>
      <c r="O146">
        <f t="shared" si="5"/>
        <v>62</v>
      </c>
      <c r="P146">
        <f t="shared" si="5"/>
        <v>7</v>
      </c>
      <c r="Q146">
        <f t="shared" si="5"/>
        <v>67</v>
      </c>
      <c r="R146">
        <f t="shared" si="5"/>
        <v>9</v>
      </c>
      <c r="S146">
        <f t="shared" si="5"/>
        <v>33</v>
      </c>
      <c r="T146">
        <f t="shared" si="5"/>
        <v>3</v>
      </c>
      <c r="U146">
        <f t="shared" si="5"/>
        <v>26</v>
      </c>
      <c r="V146">
        <f t="shared" si="5"/>
        <v>80</v>
      </c>
      <c r="W146">
        <f t="shared" si="5"/>
        <v>62</v>
      </c>
      <c r="X146">
        <f t="shared" si="5"/>
        <v>53</v>
      </c>
    </row>
    <row r="147" spans="1:24" x14ac:dyDescent="0.25">
      <c r="A147" s="32" t="s">
        <v>339</v>
      </c>
      <c r="B147" t="s">
        <v>118</v>
      </c>
      <c r="C147">
        <f t="shared" si="1"/>
        <v>83</v>
      </c>
      <c r="D147">
        <f t="shared" si="5"/>
        <v>86</v>
      </c>
      <c r="E147">
        <f t="shared" si="5"/>
        <v>84</v>
      </c>
      <c r="F147">
        <f t="shared" si="5"/>
        <v>74</v>
      </c>
      <c r="G147">
        <f t="shared" si="5"/>
        <v>76</v>
      </c>
      <c r="H147">
        <f t="shared" si="5"/>
        <v>50</v>
      </c>
      <c r="I147">
        <f t="shared" si="5"/>
        <v>16</v>
      </c>
      <c r="J147">
        <f t="shared" si="5"/>
        <v>67</v>
      </c>
      <c r="K147">
        <f t="shared" si="5"/>
        <v>41</v>
      </c>
      <c r="L147">
        <f t="shared" si="5"/>
        <v>53</v>
      </c>
      <c r="M147">
        <f t="shared" si="5"/>
        <v>74</v>
      </c>
      <c r="N147">
        <f t="shared" si="5"/>
        <v>77</v>
      </c>
      <c r="O147">
        <f t="shared" si="5"/>
        <v>26</v>
      </c>
      <c r="P147">
        <f t="shared" si="5"/>
        <v>78</v>
      </c>
      <c r="Q147">
        <f t="shared" si="5"/>
        <v>81</v>
      </c>
      <c r="R147">
        <f t="shared" si="5"/>
        <v>73</v>
      </c>
      <c r="S147">
        <f t="shared" si="5"/>
        <v>84</v>
      </c>
      <c r="T147">
        <f t="shared" si="5"/>
        <v>66</v>
      </c>
      <c r="U147">
        <f t="shared" si="5"/>
        <v>71</v>
      </c>
      <c r="V147">
        <f t="shared" si="5"/>
        <v>31</v>
      </c>
      <c r="W147">
        <f t="shared" si="5"/>
        <v>4</v>
      </c>
      <c r="X147">
        <f t="shared" si="5"/>
        <v>14</v>
      </c>
    </row>
    <row r="148" spans="1:24" x14ac:dyDescent="0.25">
      <c r="A148" s="32" t="s">
        <v>340</v>
      </c>
      <c r="B148" t="s">
        <v>119</v>
      </c>
      <c r="C148">
        <f t="shared" si="1"/>
        <v>9</v>
      </c>
      <c r="D148">
        <f t="shared" si="5"/>
        <v>12</v>
      </c>
      <c r="E148">
        <f t="shared" si="5"/>
        <v>3</v>
      </c>
      <c r="F148">
        <f t="shared" si="5"/>
        <v>30</v>
      </c>
      <c r="G148">
        <f t="shared" si="5"/>
        <v>26</v>
      </c>
      <c r="H148">
        <f t="shared" si="5"/>
        <v>22</v>
      </c>
      <c r="I148">
        <f t="shared" si="5"/>
        <v>76</v>
      </c>
      <c r="J148">
        <f t="shared" si="5"/>
        <v>12</v>
      </c>
      <c r="K148">
        <f t="shared" si="5"/>
        <v>16</v>
      </c>
      <c r="L148">
        <f t="shared" si="5"/>
        <v>7</v>
      </c>
      <c r="M148">
        <f t="shared" si="5"/>
        <v>6</v>
      </c>
      <c r="N148">
        <f t="shared" si="5"/>
        <v>29</v>
      </c>
      <c r="O148">
        <f t="shared" si="5"/>
        <v>21</v>
      </c>
      <c r="P148">
        <f t="shared" si="5"/>
        <v>25</v>
      </c>
      <c r="Q148">
        <f t="shared" si="5"/>
        <v>22</v>
      </c>
      <c r="R148">
        <f t="shared" si="5"/>
        <v>38</v>
      </c>
      <c r="S148">
        <f t="shared" si="5"/>
        <v>40</v>
      </c>
      <c r="T148">
        <f t="shared" si="5"/>
        <v>4</v>
      </c>
      <c r="U148">
        <f t="shared" si="5"/>
        <v>9</v>
      </c>
      <c r="V148">
        <f t="shared" si="5"/>
        <v>75</v>
      </c>
      <c r="W148">
        <f t="shared" si="5"/>
        <v>73</v>
      </c>
      <c r="X148">
        <f t="shared" si="5"/>
        <v>11</v>
      </c>
    </row>
    <row r="149" spans="1:24" x14ac:dyDescent="0.25">
      <c r="A149" s="32" t="s">
        <v>347</v>
      </c>
      <c r="B149" t="s">
        <v>120</v>
      </c>
      <c r="C149">
        <f t="shared" si="1"/>
        <v>67</v>
      </c>
      <c r="D149">
        <f t="shared" si="5"/>
        <v>69</v>
      </c>
      <c r="E149">
        <f t="shared" si="5"/>
        <v>58</v>
      </c>
      <c r="F149">
        <f t="shared" si="5"/>
        <v>81</v>
      </c>
      <c r="G149">
        <f t="shared" si="5"/>
        <v>81</v>
      </c>
      <c r="H149">
        <f t="shared" si="5"/>
        <v>63</v>
      </c>
      <c r="I149">
        <f t="shared" si="5"/>
        <v>58</v>
      </c>
      <c r="J149">
        <f t="shared" si="5"/>
        <v>70</v>
      </c>
      <c r="K149">
        <f t="shared" si="5"/>
        <v>81</v>
      </c>
      <c r="L149">
        <f t="shared" si="5"/>
        <v>72</v>
      </c>
      <c r="M149">
        <f t="shared" si="5"/>
        <v>80</v>
      </c>
      <c r="N149">
        <f t="shared" si="5"/>
        <v>61</v>
      </c>
      <c r="O149">
        <f t="shared" si="5"/>
        <v>25</v>
      </c>
      <c r="P149">
        <f t="shared" si="5"/>
        <v>64</v>
      </c>
      <c r="Q149">
        <f t="shared" si="5"/>
        <v>87</v>
      </c>
      <c r="R149">
        <f t="shared" si="5"/>
        <v>88</v>
      </c>
      <c r="S149">
        <f t="shared" si="5"/>
        <v>54</v>
      </c>
      <c r="T149">
        <f t="shared" si="5"/>
        <v>70</v>
      </c>
      <c r="U149">
        <f t="shared" si="5"/>
        <v>79</v>
      </c>
      <c r="V149">
        <f t="shared" si="5"/>
        <v>38</v>
      </c>
      <c r="W149">
        <f t="shared" si="5"/>
        <v>34</v>
      </c>
      <c r="X149">
        <f t="shared" si="5"/>
        <v>52</v>
      </c>
    </row>
    <row r="150" spans="1:24" x14ac:dyDescent="0.25">
      <c r="A150" s="32" t="s">
        <v>346</v>
      </c>
      <c r="B150" t="s">
        <v>121</v>
      </c>
      <c r="C150">
        <f t="shared" si="1"/>
        <v>76</v>
      </c>
      <c r="D150">
        <f t="shared" si="5"/>
        <v>59</v>
      </c>
      <c r="E150">
        <f t="shared" si="5"/>
        <v>70</v>
      </c>
      <c r="F150">
        <f t="shared" si="5"/>
        <v>53</v>
      </c>
      <c r="G150">
        <f t="shared" si="5"/>
        <v>48</v>
      </c>
      <c r="H150">
        <f t="shared" si="5"/>
        <v>59</v>
      </c>
      <c r="I150">
        <f t="shared" si="5"/>
        <v>65</v>
      </c>
      <c r="J150">
        <f t="shared" si="5"/>
        <v>77</v>
      </c>
      <c r="K150">
        <f t="shared" si="5"/>
        <v>52</v>
      </c>
      <c r="L150">
        <f t="shared" si="5"/>
        <v>55</v>
      </c>
      <c r="M150">
        <f t="shared" si="5"/>
        <v>71</v>
      </c>
      <c r="N150">
        <f t="shared" si="5"/>
        <v>58</v>
      </c>
      <c r="O150">
        <f t="shared" si="5"/>
        <v>67</v>
      </c>
      <c r="P150">
        <f t="shared" si="5"/>
        <v>54</v>
      </c>
      <c r="Q150">
        <f t="shared" si="5"/>
        <v>17</v>
      </c>
      <c r="R150">
        <f t="shared" si="5"/>
        <v>36</v>
      </c>
      <c r="S150">
        <f t="shared" si="5"/>
        <v>44</v>
      </c>
      <c r="T150">
        <f t="shared" si="5"/>
        <v>28</v>
      </c>
      <c r="U150">
        <f t="shared" si="5"/>
        <v>54</v>
      </c>
      <c r="V150">
        <f t="shared" si="5"/>
        <v>18</v>
      </c>
      <c r="W150">
        <f t="shared" si="5"/>
        <v>30</v>
      </c>
      <c r="X150">
        <f t="shared" si="5"/>
        <v>23</v>
      </c>
    </row>
    <row r="151" spans="1:24" x14ac:dyDescent="0.25">
      <c r="A151" s="32" t="s">
        <v>345</v>
      </c>
      <c r="B151" t="s">
        <v>122</v>
      </c>
      <c r="C151">
        <f t="shared" si="1"/>
        <v>69</v>
      </c>
      <c r="D151">
        <f t="shared" si="5"/>
        <v>60</v>
      </c>
      <c r="E151">
        <f t="shared" si="5"/>
        <v>61</v>
      </c>
      <c r="F151">
        <f t="shared" si="5"/>
        <v>59</v>
      </c>
      <c r="G151">
        <f t="shared" si="5"/>
        <v>38</v>
      </c>
      <c r="H151">
        <f t="shared" si="5"/>
        <v>55</v>
      </c>
      <c r="I151">
        <f t="shared" si="5"/>
        <v>26</v>
      </c>
      <c r="J151">
        <f t="shared" si="5"/>
        <v>68</v>
      </c>
      <c r="K151">
        <f t="shared" si="5"/>
        <v>7</v>
      </c>
      <c r="L151">
        <f t="shared" si="5"/>
        <v>65</v>
      </c>
      <c r="M151">
        <f t="shared" si="5"/>
        <v>57</v>
      </c>
      <c r="N151">
        <f t="shared" si="5"/>
        <v>78</v>
      </c>
      <c r="O151">
        <f t="shared" si="5"/>
        <v>60</v>
      </c>
      <c r="P151">
        <f t="shared" si="5"/>
        <v>58</v>
      </c>
      <c r="Q151">
        <f t="shared" si="5"/>
        <v>54</v>
      </c>
      <c r="R151">
        <f t="shared" si="5"/>
        <v>61</v>
      </c>
      <c r="S151">
        <f t="shared" si="5"/>
        <v>38</v>
      </c>
      <c r="T151">
        <f t="shared" si="5"/>
        <v>82</v>
      </c>
      <c r="U151">
        <f t="shared" si="5"/>
        <v>63</v>
      </c>
      <c r="V151">
        <f t="shared" si="5"/>
        <v>43</v>
      </c>
      <c r="W151">
        <f t="shared" si="5"/>
        <v>8</v>
      </c>
      <c r="X151">
        <f t="shared" si="5"/>
        <v>51</v>
      </c>
    </row>
    <row r="152" spans="1:24" x14ac:dyDescent="0.25">
      <c r="A152" s="32" t="s">
        <v>389</v>
      </c>
      <c r="B152" t="s">
        <v>123</v>
      </c>
      <c r="C152">
        <f t="shared" si="1"/>
        <v>34</v>
      </c>
      <c r="D152">
        <f t="shared" si="5"/>
        <v>10</v>
      </c>
      <c r="E152">
        <f t="shared" si="5"/>
        <v>24</v>
      </c>
      <c r="F152">
        <f t="shared" si="5"/>
        <v>21</v>
      </c>
      <c r="G152">
        <f t="shared" si="5"/>
        <v>6</v>
      </c>
      <c r="H152">
        <f t="shared" si="5"/>
        <v>88</v>
      </c>
      <c r="I152">
        <f t="shared" si="5"/>
        <v>43</v>
      </c>
      <c r="J152">
        <f t="shared" si="5"/>
        <v>21</v>
      </c>
      <c r="K152">
        <f t="shared" si="5"/>
        <v>34</v>
      </c>
      <c r="L152">
        <f t="shared" si="5"/>
        <v>43</v>
      </c>
      <c r="M152">
        <f t="shared" si="5"/>
        <v>25</v>
      </c>
      <c r="N152">
        <f t="shared" si="5"/>
        <v>30</v>
      </c>
      <c r="O152">
        <f t="shared" si="5"/>
        <v>19</v>
      </c>
      <c r="P152">
        <f t="shared" si="5"/>
        <v>19</v>
      </c>
      <c r="Q152">
        <f t="shared" si="5"/>
        <v>78</v>
      </c>
      <c r="R152">
        <f t="shared" si="5"/>
        <v>16</v>
      </c>
      <c r="S152">
        <f t="shared" si="5"/>
        <v>60</v>
      </c>
      <c r="T152">
        <f t="shared" si="5"/>
        <v>13</v>
      </c>
      <c r="U152">
        <f t="shared" si="5"/>
        <v>6</v>
      </c>
      <c r="V152">
        <f t="shared" si="5"/>
        <v>83</v>
      </c>
      <c r="W152">
        <f t="shared" si="5"/>
        <v>87</v>
      </c>
      <c r="X152">
        <f t="shared" si="5"/>
        <v>85</v>
      </c>
    </row>
    <row r="153" spans="1:24" x14ac:dyDescent="0.25">
      <c r="A153" s="32" t="s">
        <v>348</v>
      </c>
      <c r="B153" t="s">
        <v>124</v>
      </c>
      <c r="C153">
        <f t="shared" si="1"/>
        <v>52</v>
      </c>
      <c r="D153">
        <f t="shared" si="5"/>
        <v>78</v>
      </c>
      <c r="E153">
        <f t="shared" si="5"/>
        <v>56</v>
      </c>
      <c r="F153">
        <f t="shared" si="5"/>
        <v>64</v>
      </c>
      <c r="G153">
        <f t="shared" si="5"/>
        <v>63</v>
      </c>
      <c r="H153">
        <f t="shared" si="5"/>
        <v>75</v>
      </c>
      <c r="I153">
        <f t="shared" si="5"/>
        <v>64</v>
      </c>
      <c r="J153">
        <f t="shared" si="5"/>
        <v>84</v>
      </c>
      <c r="K153">
        <f t="shared" si="5"/>
        <v>71</v>
      </c>
      <c r="L153">
        <f t="shared" si="5"/>
        <v>77</v>
      </c>
      <c r="M153">
        <f t="shared" si="5"/>
        <v>68</v>
      </c>
      <c r="N153">
        <f t="shared" si="5"/>
        <v>75</v>
      </c>
      <c r="O153">
        <f t="shared" si="5"/>
        <v>14</v>
      </c>
      <c r="P153">
        <f t="shared" si="5"/>
        <v>65</v>
      </c>
      <c r="Q153">
        <f t="shared" si="5"/>
        <v>71</v>
      </c>
      <c r="R153">
        <f t="shared" si="5"/>
        <v>84</v>
      </c>
      <c r="S153">
        <f t="shared" si="5"/>
        <v>57</v>
      </c>
      <c r="T153">
        <f t="shared" si="5"/>
        <v>69</v>
      </c>
      <c r="U153">
        <f t="shared" si="5"/>
        <v>67</v>
      </c>
      <c r="V153">
        <f t="shared" si="5"/>
        <v>40</v>
      </c>
      <c r="W153">
        <f t="shared" si="5"/>
        <v>42</v>
      </c>
      <c r="X153">
        <f t="shared" si="5"/>
        <v>65</v>
      </c>
    </row>
    <row r="154" spans="1:24" x14ac:dyDescent="0.25">
      <c r="A154" s="32" t="s">
        <v>349</v>
      </c>
      <c r="B154" t="s">
        <v>125</v>
      </c>
      <c r="C154">
        <f t="shared" si="1"/>
        <v>24</v>
      </c>
      <c r="D154">
        <f t="shared" si="5"/>
        <v>35</v>
      </c>
      <c r="E154">
        <f t="shared" si="5"/>
        <v>19</v>
      </c>
      <c r="F154">
        <f t="shared" si="5"/>
        <v>16</v>
      </c>
      <c r="G154">
        <f t="shared" si="5"/>
        <v>37</v>
      </c>
      <c r="H154">
        <f t="shared" si="5"/>
        <v>13</v>
      </c>
      <c r="I154">
        <f t="shared" si="5"/>
        <v>13</v>
      </c>
      <c r="J154">
        <f t="shared" si="5"/>
        <v>13</v>
      </c>
      <c r="K154">
        <f t="shared" si="5"/>
        <v>14</v>
      </c>
      <c r="L154">
        <f t="shared" si="5"/>
        <v>28</v>
      </c>
      <c r="M154">
        <f t="shared" ref="D154:X167" si="6">RANK(M63,M$2:M$89)</f>
        <v>29</v>
      </c>
      <c r="N154">
        <f t="shared" si="6"/>
        <v>14</v>
      </c>
      <c r="O154">
        <f t="shared" si="6"/>
        <v>49</v>
      </c>
      <c r="P154">
        <f t="shared" si="6"/>
        <v>46</v>
      </c>
      <c r="Q154">
        <f t="shared" si="6"/>
        <v>34</v>
      </c>
      <c r="R154">
        <f t="shared" si="6"/>
        <v>27</v>
      </c>
      <c r="S154">
        <f t="shared" si="6"/>
        <v>47</v>
      </c>
      <c r="T154">
        <f t="shared" si="6"/>
        <v>7</v>
      </c>
      <c r="U154">
        <f t="shared" si="6"/>
        <v>20</v>
      </c>
      <c r="V154">
        <f t="shared" si="6"/>
        <v>19</v>
      </c>
      <c r="W154">
        <f t="shared" si="6"/>
        <v>39</v>
      </c>
      <c r="X154">
        <f t="shared" si="6"/>
        <v>6</v>
      </c>
    </row>
    <row r="155" spans="1:24" x14ac:dyDescent="0.25">
      <c r="A155" s="32" t="s">
        <v>351</v>
      </c>
      <c r="B155" t="s">
        <v>126</v>
      </c>
      <c r="C155">
        <f t="shared" si="1"/>
        <v>43</v>
      </c>
      <c r="D155">
        <f t="shared" si="6"/>
        <v>40</v>
      </c>
      <c r="E155">
        <f t="shared" si="6"/>
        <v>22</v>
      </c>
      <c r="F155">
        <f t="shared" si="6"/>
        <v>29</v>
      </c>
      <c r="G155">
        <f t="shared" si="6"/>
        <v>66</v>
      </c>
      <c r="H155">
        <f t="shared" si="6"/>
        <v>31</v>
      </c>
      <c r="I155">
        <f t="shared" si="6"/>
        <v>8</v>
      </c>
      <c r="J155">
        <f t="shared" si="6"/>
        <v>20</v>
      </c>
      <c r="K155">
        <f t="shared" si="6"/>
        <v>8</v>
      </c>
      <c r="L155">
        <f t="shared" si="6"/>
        <v>10</v>
      </c>
      <c r="M155">
        <f t="shared" si="6"/>
        <v>44</v>
      </c>
      <c r="N155">
        <f t="shared" si="6"/>
        <v>38</v>
      </c>
      <c r="O155">
        <f t="shared" si="6"/>
        <v>78</v>
      </c>
      <c r="P155">
        <f t="shared" si="6"/>
        <v>32</v>
      </c>
      <c r="Q155">
        <f t="shared" si="6"/>
        <v>35</v>
      </c>
      <c r="R155">
        <f t="shared" si="6"/>
        <v>46</v>
      </c>
      <c r="S155">
        <f t="shared" si="6"/>
        <v>61</v>
      </c>
      <c r="T155">
        <f t="shared" si="6"/>
        <v>10</v>
      </c>
      <c r="U155">
        <f t="shared" si="6"/>
        <v>48</v>
      </c>
      <c r="V155">
        <f t="shared" si="6"/>
        <v>11</v>
      </c>
      <c r="W155">
        <f t="shared" si="6"/>
        <v>41</v>
      </c>
      <c r="X155">
        <f t="shared" si="6"/>
        <v>10</v>
      </c>
    </row>
    <row r="156" spans="1:24" x14ac:dyDescent="0.25">
      <c r="A156" s="32" t="s">
        <v>352</v>
      </c>
      <c r="B156" t="s">
        <v>127</v>
      </c>
      <c r="C156">
        <f t="shared" si="1"/>
        <v>26</v>
      </c>
      <c r="D156">
        <f t="shared" si="6"/>
        <v>43</v>
      </c>
      <c r="E156">
        <f t="shared" si="6"/>
        <v>7</v>
      </c>
      <c r="F156">
        <f t="shared" si="6"/>
        <v>46</v>
      </c>
      <c r="G156">
        <f t="shared" si="6"/>
        <v>77</v>
      </c>
      <c r="H156">
        <f t="shared" si="6"/>
        <v>20</v>
      </c>
      <c r="I156">
        <f t="shared" si="6"/>
        <v>44</v>
      </c>
      <c r="J156">
        <f t="shared" si="6"/>
        <v>58</v>
      </c>
      <c r="K156">
        <f t="shared" si="6"/>
        <v>45</v>
      </c>
      <c r="L156">
        <f t="shared" si="6"/>
        <v>54</v>
      </c>
      <c r="M156">
        <f t="shared" si="6"/>
        <v>32</v>
      </c>
      <c r="N156">
        <f t="shared" si="6"/>
        <v>20</v>
      </c>
      <c r="O156">
        <f t="shared" si="6"/>
        <v>24</v>
      </c>
      <c r="P156">
        <f t="shared" si="6"/>
        <v>51</v>
      </c>
      <c r="Q156">
        <f t="shared" si="6"/>
        <v>2</v>
      </c>
      <c r="R156">
        <f t="shared" si="6"/>
        <v>66</v>
      </c>
      <c r="S156">
        <f t="shared" si="6"/>
        <v>42</v>
      </c>
      <c r="T156">
        <f t="shared" si="6"/>
        <v>17</v>
      </c>
      <c r="U156">
        <f t="shared" si="6"/>
        <v>51</v>
      </c>
      <c r="V156">
        <f t="shared" si="6"/>
        <v>48</v>
      </c>
      <c r="W156">
        <f t="shared" si="6"/>
        <v>47</v>
      </c>
      <c r="X156">
        <f t="shared" si="6"/>
        <v>35</v>
      </c>
    </row>
    <row r="157" spans="1:24" x14ac:dyDescent="0.25">
      <c r="A157" s="32" t="s">
        <v>350</v>
      </c>
      <c r="B157" t="s">
        <v>128</v>
      </c>
      <c r="C157">
        <f t="shared" si="1"/>
        <v>70</v>
      </c>
      <c r="D157">
        <f t="shared" si="6"/>
        <v>47</v>
      </c>
      <c r="E157">
        <f t="shared" si="6"/>
        <v>62</v>
      </c>
      <c r="F157">
        <f t="shared" si="6"/>
        <v>57</v>
      </c>
      <c r="G157">
        <f t="shared" si="6"/>
        <v>58</v>
      </c>
      <c r="H157">
        <f t="shared" si="6"/>
        <v>38</v>
      </c>
      <c r="I157">
        <f t="shared" si="6"/>
        <v>56</v>
      </c>
      <c r="J157">
        <f t="shared" si="6"/>
        <v>23</v>
      </c>
      <c r="K157">
        <f t="shared" si="6"/>
        <v>40</v>
      </c>
      <c r="L157">
        <f t="shared" si="6"/>
        <v>41</v>
      </c>
      <c r="M157">
        <f t="shared" si="6"/>
        <v>61</v>
      </c>
      <c r="N157">
        <f t="shared" si="6"/>
        <v>33</v>
      </c>
      <c r="O157">
        <f t="shared" si="6"/>
        <v>48</v>
      </c>
      <c r="P157">
        <f t="shared" si="6"/>
        <v>38</v>
      </c>
      <c r="Q157">
        <f t="shared" si="6"/>
        <v>32</v>
      </c>
      <c r="R157">
        <f t="shared" si="6"/>
        <v>37</v>
      </c>
      <c r="S157">
        <f t="shared" si="6"/>
        <v>46</v>
      </c>
      <c r="T157">
        <f t="shared" si="6"/>
        <v>59</v>
      </c>
      <c r="U157">
        <f t="shared" si="6"/>
        <v>38</v>
      </c>
      <c r="V157">
        <f t="shared" si="6"/>
        <v>3</v>
      </c>
      <c r="W157">
        <f t="shared" si="6"/>
        <v>1</v>
      </c>
      <c r="X157">
        <f t="shared" si="6"/>
        <v>31</v>
      </c>
    </row>
    <row r="158" spans="1:24" x14ac:dyDescent="0.25">
      <c r="A158" s="32" t="s">
        <v>390</v>
      </c>
      <c r="B158" t="s">
        <v>129</v>
      </c>
      <c r="C158">
        <f t="shared" ref="C158:R180" si="7">RANK(C67,C$2:C$89)</f>
        <v>5</v>
      </c>
      <c r="D158">
        <f t="shared" si="7"/>
        <v>5</v>
      </c>
      <c r="E158">
        <f t="shared" si="7"/>
        <v>10</v>
      </c>
      <c r="F158">
        <f t="shared" si="7"/>
        <v>31</v>
      </c>
      <c r="G158">
        <f t="shared" si="7"/>
        <v>2</v>
      </c>
      <c r="H158">
        <f t="shared" si="7"/>
        <v>82</v>
      </c>
      <c r="I158">
        <f t="shared" si="7"/>
        <v>45</v>
      </c>
      <c r="J158">
        <f t="shared" si="7"/>
        <v>17</v>
      </c>
      <c r="K158">
        <f t="shared" si="7"/>
        <v>2</v>
      </c>
      <c r="L158">
        <f t="shared" si="7"/>
        <v>40</v>
      </c>
      <c r="M158">
        <f t="shared" si="7"/>
        <v>3</v>
      </c>
      <c r="N158">
        <f t="shared" si="7"/>
        <v>2</v>
      </c>
      <c r="O158">
        <f t="shared" si="7"/>
        <v>52</v>
      </c>
      <c r="P158">
        <f t="shared" si="7"/>
        <v>26</v>
      </c>
      <c r="Q158">
        <f t="shared" si="7"/>
        <v>30</v>
      </c>
      <c r="R158">
        <f t="shared" si="7"/>
        <v>1</v>
      </c>
      <c r="S158">
        <f t="shared" si="6"/>
        <v>53</v>
      </c>
      <c r="T158">
        <f t="shared" si="6"/>
        <v>11</v>
      </c>
      <c r="U158">
        <f t="shared" si="6"/>
        <v>3</v>
      </c>
      <c r="V158">
        <f t="shared" si="6"/>
        <v>88</v>
      </c>
      <c r="W158">
        <f t="shared" si="6"/>
        <v>85</v>
      </c>
      <c r="X158">
        <f t="shared" si="6"/>
        <v>87</v>
      </c>
    </row>
    <row r="159" spans="1:24" x14ac:dyDescent="0.25">
      <c r="A159" s="32" t="s">
        <v>353</v>
      </c>
      <c r="B159" t="s">
        <v>130</v>
      </c>
      <c r="C159">
        <f t="shared" si="7"/>
        <v>33</v>
      </c>
      <c r="D159">
        <f t="shared" si="6"/>
        <v>23</v>
      </c>
      <c r="E159">
        <f t="shared" si="6"/>
        <v>37</v>
      </c>
      <c r="F159">
        <f t="shared" si="6"/>
        <v>6</v>
      </c>
      <c r="G159">
        <f t="shared" si="6"/>
        <v>10</v>
      </c>
      <c r="H159">
        <f t="shared" si="6"/>
        <v>26</v>
      </c>
      <c r="I159">
        <f t="shared" si="6"/>
        <v>5</v>
      </c>
      <c r="J159">
        <f t="shared" si="6"/>
        <v>5</v>
      </c>
      <c r="K159">
        <f t="shared" si="6"/>
        <v>28</v>
      </c>
      <c r="L159">
        <f t="shared" si="6"/>
        <v>3</v>
      </c>
      <c r="M159">
        <f t="shared" si="6"/>
        <v>22</v>
      </c>
      <c r="N159">
        <f t="shared" si="6"/>
        <v>56</v>
      </c>
      <c r="O159">
        <f t="shared" si="6"/>
        <v>6</v>
      </c>
      <c r="P159">
        <f t="shared" si="6"/>
        <v>12</v>
      </c>
      <c r="Q159">
        <f t="shared" si="6"/>
        <v>37</v>
      </c>
      <c r="R159">
        <f t="shared" si="6"/>
        <v>25</v>
      </c>
      <c r="S159">
        <f t="shared" si="6"/>
        <v>19</v>
      </c>
      <c r="T159">
        <f t="shared" si="6"/>
        <v>15</v>
      </c>
      <c r="U159">
        <f t="shared" si="6"/>
        <v>16</v>
      </c>
      <c r="V159">
        <f t="shared" si="6"/>
        <v>32</v>
      </c>
      <c r="W159">
        <f t="shared" si="6"/>
        <v>44</v>
      </c>
      <c r="X159">
        <f t="shared" si="6"/>
        <v>4</v>
      </c>
    </row>
    <row r="160" spans="1:24" x14ac:dyDescent="0.25">
      <c r="A160" s="33" t="s">
        <v>391</v>
      </c>
      <c r="B160" t="s">
        <v>131</v>
      </c>
      <c r="C160">
        <f t="shared" si="7"/>
        <v>12</v>
      </c>
      <c r="D160">
        <f t="shared" si="6"/>
        <v>11</v>
      </c>
      <c r="E160">
        <f t="shared" si="6"/>
        <v>16</v>
      </c>
      <c r="F160">
        <f t="shared" si="6"/>
        <v>11</v>
      </c>
      <c r="G160">
        <f t="shared" si="6"/>
        <v>42</v>
      </c>
      <c r="H160">
        <f t="shared" si="6"/>
        <v>74</v>
      </c>
      <c r="I160">
        <f t="shared" si="6"/>
        <v>72</v>
      </c>
      <c r="J160">
        <f t="shared" si="6"/>
        <v>42</v>
      </c>
      <c r="K160">
        <f t="shared" si="6"/>
        <v>23</v>
      </c>
      <c r="L160">
        <f t="shared" si="6"/>
        <v>16</v>
      </c>
      <c r="M160">
        <f t="shared" si="6"/>
        <v>10</v>
      </c>
      <c r="N160">
        <f t="shared" si="6"/>
        <v>6</v>
      </c>
      <c r="O160">
        <f t="shared" si="6"/>
        <v>47</v>
      </c>
      <c r="P160">
        <f t="shared" si="6"/>
        <v>9</v>
      </c>
      <c r="Q160">
        <f t="shared" si="6"/>
        <v>16</v>
      </c>
      <c r="R160">
        <f t="shared" si="6"/>
        <v>47</v>
      </c>
      <c r="S160">
        <f t="shared" si="6"/>
        <v>4</v>
      </c>
      <c r="T160">
        <f t="shared" si="6"/>
        <v>76</v>
      </c>
      <c r="U160">
        <f t="shared" si="6"/>
        <v>19</v>
      </c>
      <c r="V160">
        <f t="shared" si="6"/>
        <v>12</v>
      </c>
      <c r="W160">
        <f t="shared" si="6"/>
        <v>59</v>
      </c>
      <c r="X160">
        <f t="shared" si="6"/>
        <v>21</v>
      </c>
    </row>
    <row r="161" spans="1:24" x14ac:dyDescent="0.25">
      <c r="A161" s="32" t="s">
        <v>354</v>
      </c>
      <c r="B161" t="s">
        <v>132</v>
      </c>
      <c r="C161">
        <f t="shared" si="7"/>
        <v>10</v>
      </c>
      <c r="D161">
        <f t="shared" si="6"/>
        <v>72</v>
      </c>
      <c r="E161">
        <f t="shared" si="6"/>
        <v>23</v>
      </c>
      <c r="F161">
        <f t="shared" si="6"/>
        <v>61</v>
      </c>
      <c r="G161">
        <f t="shared" si="6"/>
        <v>35</v>
      </c>
      <c r="H161">
        <f t="shared" si="6"/>
        <v>81</v>
      </c>
      <c r="I161">
        <f t="shared" si="6"/>
        <v>67</v>
      </c>
      <c r="J161">
        <f t="shared" si="6"/>
        <v>48</v>
      </c>
      <c r="K161">
        <f t="shared" si="6"/>
        <v>13</v>
      </c>
      <c r="L161">
        <f t="shared" si="6"/>
        <v>9</v>
      </c>
      <c r="M161">
        <f t="shared" si="6"/>
        <v>60</v>
      </c>
      <c r="N161">
        <f t="shared" si="6"/>
        <v>70</v>
      </c>
      <c r="O161">
        <f t="shared" si="6"/>
        <v>10</v>
      </c>
      <c r="P161">
        <f t="shared" si="6"/>
        <v>77</v>
      </c>
      <c r="Q161">
        <f t="shared" si="6"/>
        <v>56</v>
      </c>
      <c r="R161">
        <f t="shared" si="6"/>
        <v>56</v>
      </c>
      <c r="S161">
        <f t="shared" si="6"/>
        <v>76</v>
      </c>
      <c r="T161">
        <f t="shared" si="6"/>
        <v>23</v>
      </c>
      <c r="U161">
        <f t="shared" si="6"/>
        <v>57</v>
      </c>
      <c r="V161">
        <f t="shared" si="6"/>
        <v>35</v>
      </c>
      <c r="W161">
        <f t="shared" si="6"/>
        <v>20</v>
      </c>
      <c r="X161">
        <f t="shared" si="6"/>
        <v>49</v>
      </c>
    </row>
    <row r="162" spans="1:24" x14ac:dyDescent="0.25">
      <c r="A162" s="32" t="s">
        <v>392</v>
      </c>
      <c r="B162" t="s">
        <v>133</v>
      </c>
      <c r="C162">
        <f t="shared" si="7"/>
        <v>1</v>
      </c>
      <c r="D162">
        <f t="shared" si="6"/>
        <v>57</v>
      </c>
      <c r="E162">
        <f t="shared" si="6"/>
        <v>88</v>
      </c>
      <c r="F162">
        <f t="shared" si="6"/>
        <v>77</v>
      </c>
      <c r="G162">
        <f t="shared" si="6"/>
        <v>59</v>
      </c>
      <c r="H162">
        <f t="shared" si="6"/>
        <v>83</v>
      </c>
      <c r="I162">
        <f t="shared" si="6"/>
        <v>51</v>
      </c>
      <c r="J162">
        <f t="shared" si="6"/>
        <v>88</v>
      </c>
      <c r="K162">
        <f t="shared" si="6"/>
        <v>88</v>
      </c>
      <c r="L162">
        <f t="shared" si="6"/>
        <v>87</v>
      </c>
      <c r="M162">
        <f t="shared" si="6"/>
        <v>85</v>
      </c>
      <c r="N162">
        <f t="shared" si="6"/>
        <v>79</v>
      </c>
      <c r="O162">
        <f t="shared" si="6"/>
        <v>69</v>
      </c>
      <c r="P162">
        <f t="shared" si="6"/>
        <v>70</v>
      </c>
      <c r="Q162">
        <f t="shared" si="6"/>
        <v>60</v>
      </c>
      <c r="R162">
        <f t="shared" si="6"/>
        <v>72</v>
      </c>
      <c r="S162">
        <f t="shared" si="6"/>
        <v>26</v>
      </c>
      <c r="T162">
        <f t="shared" si="6"/>
        <v>88</v>
      </c>
      <c r="U162">
        <f t="shared" si="6"/>
        <v>80</v>
      </c>
      <c r="V162">
        <f t="shared" si="6"/>
        <v>28</v>
      </c>
      <c r="W162">
        <f t="shared" si="6"/>
        <v>24</v>
      </c>
      <c r="X162">
        <f t="shared" si="6"/>
        <v>70</v>
      </c>
    </row>
    <row r="163" spans="1:24" x14ac:dyDescent="0.25">
      <c r="A163" s="32" t="s">
        <v>355</v>
      </c>
      <c r="B163" t="s">
        <v>134</v>
      </c>
      <c r="C163">
        <f t="shared" si="7"/>
        <v>27</v>
      </c>
      <c r="D163">
        <f t="shared" si="6"/>
        <v>61</v>
      </c>
      <c r="E163">
        <f t="shared" si="6"/>
        <v>45</v>
      </c>
      <c r="F163">
        <f t="shared" si="6"/>
        <v>68</v>
      </c>
      <c r="G163">
        <f t="shared" si="6"/>
        <v>53</v>
      </c>
      <c r="H163">
        <f t="shared" si="6"/>
        <v>28</v>
      </c>
      <c r="I163">
        <f t="shared" si="6"/>
        <v>19</v>
      </c>
      <c r="J163">
        <f t="shared" si="6"/>
        <v>34</v>
      </c>
      <c r="K163">
        <f t="shared" si="6"/>
        <v>65</v>
      </c>
      <c r="L163">
        <f t="shared" si="6"/>
        <v>64</v>
      </c>
      <c r="M163">
        <f t="shared" si="6"/>
        <v>77</v>
      </c>
      <c r="N163">
        <f t="shared" si="6"/>
        <v>52</v>
      </c>
      <c r="O163">
        <f t="shared" si="6"/>
        <v>55</v>
      </c>
      <c r="P163">
        <f t="shared" si="6"/>
        <v>67</v>
      </c>
      <c r="Q163">
        <f t="shared" si="6"/>
        <v>28</v>
      </c>
      <c r="R163">
        <f t="shared" si="6"/>
        <v>64</v>
      </c>
      <c r="S163">
        <f t="shared" si="6"/>
        <v>72</v>
      </c>
      <c r="T163">
        <f t="shared" si="6"/>
        <v>71</v>
      </c>
      <c r="U163">
        <f t="shared" si="6"/>
        <v>74</v>
      </c>
      <c r="V163">
        <f t="shared" si="6"/>
        <v>29</v>
      </c>
      <c r="W163">
        <f t="shared" si="6"/>
        <v>56</v>
      </c>
      <c r="X163">
        <f t="shared" si="6"/>
        <v>7</v>
      </c>
    </row>
    <row r="164" spans="1:24" x14ac:dyDescent="0.25">
      <c r="A164" s="32" t="s">
        <v>393</v>
      </c>
      <c r="B164" t="s">
        <v>135</v>
      </c>
      <c r="C164">
        <f t="shared" si="7"/>
        <v>3</v>
      </c>
      <c r="D164">
        <f t="shared" si="6"/>
        <v>1</v>
      </c>
      <c r="E164">
        <f t="shared" si="6"/>
        <v>1</v>
      </c>
      <c r="F164">
        <f t="shared" si="6"/>
        <v>1</v>
      </c>
      <c r="G164">
        <f t="shared" si="6"/>
        <v>1</v>
      </c>
      <c r="H164">
        <f t="shared" si="6"/>
        <v>42</v>
      </c>
      <c r="I164">
        <f t="shared" si="6"/>
        <v>10</v>
      </c>
      <c r="J164">
        <f t="shared" si="6"/>
        <v>1</v>
      </c>
      <c r="K164">
        <f t="shared" si="6"/>
        <v>1</v>
      </c>
      <c r="L164">
        <f t="shared" si="6"/>
        <v>2</v>
      </c>
      <c r="M164">
        <f t="shared" si="6"/>
        <v>1</v>
      </c>
      <c r="N164">
        <f t="shared" si="6"/>
        <v>5</v>
      </c>
      <c r="O164">
        <f t="shared" si="6"/>
        <v>15</v>
      </c>
      <c r="P164">
        <f t="shared" si="6"/>
        <v>13</v>
      </c>
      <c r="Q164">
        <f t="shared" si="6"/>
        <v>27</v>
      </c>
      <c r="R164">
        <f t="shared" si="6"/>
        <v>7</v>
      </c>
      <c r="S164">
        <f t="shared" si="6"/>
        <v>27</v>
      </c>
      <c r="T164">
        <f t="shared" si="6"/>
        <v>1</v>
      </c>
      <c r="U164">
        <f t="shared" si="6"/>
        <v>1</v>
      </c>
      <c r="V164">
        <f t="shared" si="6"/>
        <v>85</v>
      </c>
      <c r="W164">
        <f t="shared" si="6"/>
        <v>83</v>
      </c>
      <c r="X164">
        <f t="shared" si="6"/>
        <v>57</v>
      </c>
    </row>
    <row r="165" spans="1:24" x14ac:dyDescent="0.25">
      <c r="A165" s="32" t="s">
        <v>394</v>
      </c>
      <c r="B165" t="s">
        <v>136</v>
      </c>
      <c r="C165">
        <f t="shared" si="7"/>
        <v>59</v>
      </c>
      <c r="D165">
        <f t="shared" si="6"/>
        <v>73</v>
      </c>
      <c r="E165">
        <f t="shared" si="6"/>
        <v>75</v>
      </c>
      <c r="F165">
        <f t="shared" si="6"/>
        <v>84</v>
      </c>
      <c r="G165">
        <f t="shared" si="6"/>
        <v>65</v>
      </c>
      <c r="H165">
        <f t="shared" si="6"/>
        <v>52</v>
      </c>
      <c r="I165">
        <f t="shared" si="6"/>
        <v>29</v>
      </c>
      <c r="J165">
        <f t="shared" si="6"/>
        <v>75</v>
      </c>
      <c r="K165">
        <f t="shared" si="6"/>
        <v>73</v>
      </c>
      <c r="L165">
        <f t="shared" si="6"/>
        <v>79</v>
      </c>
      <c r="M165">
        <f t="shared" si="6"/>
        <v>81</v>
      </c>
      <c r="N165">
        <f t="shared" si="6"/>
        <v>84</v>
      </c>
      <c r="O165">
        <f t="shared" si="6"/>
        <v>18</v>
      </c>
      <c r="P165">
        <f t="shared" si="6"/>
        <v>81</v>
      </c>
      <c r="Q165">
        <f t="shared" si="6"/>
        <v>62</v>
      </c>
      <c r="R165">
        <f t="shared" si="6"/>
        <v>70</v>
      </c>
      <c r="S165">
        <f t="shared" si="6"/>
        <v>28</v>
      </c>
      <c r="T165">
        <f t="shared" si="6"/>
        <v>87</v>
      </c>
      <c r="U165">
        <f t="shared" si="6"/>
        <v>86</v>
      </c>
      <c r="V165">
        <f t="shared" si="6"/>
        <v>26</v>
      </c>
      <c r="W165">
        <f t="shared" si="6"/>
        <v>14</v>
      </c>
      <c r="X165">
        <f t="shared" si="6"/>
        <v>29</v>
      </c>
    </row>
    <row r="166" spans="1:24" x14ac:dyDescent="0.25">
      <c r="A166" s="32" t="s">
        <v>395</v>
      </c>
      <c r="B166" t="s">
        <v>137</v>
      </c>
      <c r="C166">
        <f t="shared" si="7"/>
        <v>68</v>
      </c>
      <c r="D166">
        <f t="shared" si="6"/>
        <v>53</v>
      </c>
      <c r="E166">
        <f t="shared" si="6"/>
        <v>55</v>
      </c>
      <c r="F166">
        <f t="shared" si="6"/>
        <v>47</v>
      </c>
      <c r="G166">
        <f t="shared" si="6"/>
        <v>75</v>
      </c>
      <c r="H166">
        <f t="shared" si="6"/>
        <v>25</v>
      </c>
      <c r="I166">
        <f t="shared" si="6"/>
        <v>31</v>
      </c>
      <c r="J166">
        <f t="shared" si="6"/>
        <v>31</v>
      </c>
      <c r="K166">
        <f t="shared" si="6"/>
        <v>57</v>
      </c>
      <c r="L166">
        <f t="shared" si="6"/>
        <v>11</v>
      </c>
      <c r="M166">
        <f t="shared" si="6"/>
        <v>55</v>
      </c>
      <c r="N166">
        <f t="shared" si="6"/>
        <v>43</v>
      </c>
      <c r="O166">
        <f t="shared" si="6"/>
        <v>11</v>
      </c>
      <c r="P166">
        <f t="shared" si="6"/>
        <v>50</v>
      </c>
      <c r="Q166">
        <f t="shared" si="6"/>
        <v>46</v>
      </c>
      <c r="R166">
        <f t="shared" si="6"/>
        <v>26</v>
      </c>
      <c r="S166">
        <f t="shared" si="6"/>
        <v>51</v>
      </c>
      <c r="T166">
        <f t="shared" si="6"/>
        <v>24</v>
      </c>
      <c r="U166">
        <f t="shared" si="6"/>
        <v>55</v>
      </c>
      <c r="V166">
        <f t="shared" si="6"/>
        <v>69</v>
      </c>
      <c r="W166">
        <f t="shared" si="6"/>
        <v>29</v>
      </c>
      <c r="X166">
        <f t="shared" si="6"/>
        <v>67</v>
      </c>
    </row>
    <row r="167" spans="1:24" x14ac:dyDescent="0.25">
      <c r="A167" s="32" t="s">
        <v>396</v>
      </c>
      <c r="B167" t="s">
        <v>138</v>
      </c>
      <c r="C167">
        <f t="shared" si="7"/>
        <v>42</v>
      </c>
      <c r="D167">
        <f t="shared" si="6"/>
        <v>20</v>
      </c>
      <c r="E167">
        <f t="shared" si="6"/>
        <v>30</v>
      </c>
      <c r="F167">
        <f t="shared" si="6"/>
        <v>9</v>
      </c>
      <c r="G167">
        <f t="shared" si="6"/>
        <v>19</v>
      </c>
      <c r="H167">
        <f t="shared" si="6"/>
        <v>21</v>
      </c>
      <c r="I167">
        <f t="shared" si="6"/>
        <v>35</v>
      </c>
      <c r="J167">
        <f t="shared" ref="D167:X179" si="8">RANK(J76,J$2:J$89)</f>
        <v>25</v>
      </c>
      <c r="K167">
        <f t="shared" si="8"/>
        <v>60</v>
      </c>
      <c r="L167">
        <f t="shared" si="8"/>
        <v>14</v>
      </c>
      <c r="M167">
        <f t="shared" si="8"/>
        <v>18</v>
      </c>
      <c r="N167">
        <f t="shared" si="8"/>
        <v>11</v>
      </c>
      <c r="O167">
        <f t="shared" si="8"/>
        <v>30</v>
      </c>
      <c r="P167">
        <f t="shared" si="8"/>
        <v>37</v>
      </c>
      <c r="Q167">
        <f t="shared" si="8"/>
        <v>40</v>
      </c>
      <c r="R167">
        <f t="shared" si="8"/>
        <v>17</v>
      </c>
      <c r="S167">
        <f t="shared" si="8"/>
        <v>12</v>
      </c>
      <c r="T167">
        <f t="shared" si="8"/>
        <v>19</v>
      </c>
      <c r="U167">
        <f t="shared" si="8"/>
        <v>8</v>
      </c>
      <c r="V167">
        <f t="shared" si="8"/>
        <v>67</v>
      </c>
      <c r="W167">
        <f t="shared" si="8"/>
        <v>55</v>
      </c>
      <c r="X167">
        <f t="shared" si="8"/>
        <v>69</v>
      </c>
    </row>
    <row r="168" spans="1:24" x14ac:dyDescent="0.25">
      <c r="A168" s="32" t="s">
        <v>358</v>
      </c>
      <c r="B168" t="s">
        <v>139</v>
      </c>
      <c r="C168">
        <f t="shared" si="7"/>
        <v>19</v>
      </c>
      <c r="D168">
        <f t="shared" si="8"/>
        <v>13</v>
      </c>
      <c r="E168">
        <f t="shared" si="8"/>
        <v>21</v>
      </c>
      <c r="F168">
        <f t="shared" si="8"/>
        <v>39</v>
      </c>
      <c r="G168">
        <f t="shared" si="8"/>
        <v>45</v>
      </c>
      <c r="H168">
        <f t="shared" si="8"/>
        <v>62</v>
      </c>
      <c r="I168">
        <f t="shared" si="8"/>
        <v>46</v>
      </c>
      <c r="J168">
        <f t="shared" si="8"/>
        <v>39</v>
      </c>
      <c r="K168">
        <f t="shared" si="8"/>
        <v>24</v>
      </c>
      <c r="L168">
        <f t="shared" si="8"/>
        <v>17</v>
      </c>
      <c r="M168">
        <f t="shared" si="8"/>
        <v>38</v>
      </c>
      <c r="N168">
        <f t="shared" si="8"/>
        <v>24</v>
      </c>
      <c r="O168">
        <f t="shared" si="8"/>
        <v>8</v>
      </c>
      <c r="P168">
        <f t="shared" si="8"/>
        <v>40</v>
      </c>
      <c r="Q168">
        <f t="shared" si="8"/>
        <v>3</v>
      </c>
      <c r="R168">
        <f t="shared" si="8"/>
        <v>35</v>
      </c>
      <c r="S168">
        <f t="shared" si="8"/>
        <v>70</v>
      </c>
      <c r="T168">
        <f t="shared" si="8"/>
        <v>53</v>
      </c>
      <c r="U168">
        <f t="shared" si="8"/>
        <v>15</v>
      </c>
      <c r="V168">
        <f t="shared" si="8"/>
        <v>66</v>
      </c>
      <c r="W168">
        <f t="shared" si="8"/>
        <v>61</v>
      </c>
      <c r="X168">
        <f t="shared" si="8"/>
        <v>28</v>
      </c>
    </row>
    <row r="169" spans="1:24" x14ac:dyDescent="0.25">
      <c r="A169" s="32" t="s">
        <v>397</v>
      </c>
      <c r="B169" t="s">
        <v>140</v>
      </c>
      <c r="C169">
        <f t="shared" si="7"/>
        <v>84</v>
      </c>
      <c r="D169">
        <f t="shared" si="8"/>
        <v>74</v>
      </c>
      <c r="E169">
        <f t="shared" si="8"/>
        <v>81</v>
      </c>
      <c r="F169">
        <f t="shared" si="8"/>
        <v>63</v>
      </c>
      <c r="G169">
        <f t="shared" si="8"/>
        <v>39</v>
      </c>
      <c r="H169">
        <f t="shared" si="8"/>
        <v>9</v>
      </c>
      <c r="I169">
        <f t="shared" si="8"/>
        <v>59</v>
      </c>
      <c r="J169">
        <f t="shared" si="8"/>
        <v>59</v>
      </c>
      <c r="K169">
        <f t="shared" si="8"/>
        <v>87</v>
      </c>
      <c r="L169">
        <f t="shared" si="8"/>
        <v>88</v>
      </c>
      <c r="M169">
        <f t="shared" si="8"/>
        <v>72</v>
      </c>
      <c r="N169">
        <f t="shared" si="8"/>
        <v>66</v>
      </c>
      <c r="O169">
        <f t="shared" si="8"/>
        <v>77</v>
      </c>
      <c r="P169">
        <f t="shared" si="8"/>
        <v>69</v>
      </c>
      <c r="Q169">
        <f t="shared" si="8"/>
        <v>83</v>
      </c>
      <c r="R169">
        <f t="shared" si="8"/>
        <v>29</v>
      </c>
      <c r="S169">
        <f t="shared" si="8"/>
        <v>83</v>
      </c>
      <c r="T169">
        <f t="shared" si="8"/>
        <v>14</v>
      </c>
      <c r="U169">
        <f t="shared" si="8"/>
        <v>37</v>
      </c>
      <c r="V169">
        <f t="shared" si="8"/>
        <v>14</v>
      </c>
      <c r="W169">
        <f t="shared" si="8"/>
        <v>65</v>
      </c>
      <c r="X169">
        <f t="shared" si="8"/>
        <v>38</v>
      </c>
    </row>
    <row r="170" spans="1:24" x14ac:dyDescent="0.25">
      <c r="A170" s="32" t="s">
        <v>359</v>
      </c>
      <c r="B170" t="s">
        <v>141</v>
      </c>
      <c r="C170">
        <f t="shared" si="7"/>
        <v>54</v>
      </c>
      <c r="D170">
        <f t="shared" si="8"/>
        <v>33</v>
      </c>
      <c r="E170">
        <f t="shared" si="8"/>
        <v>32</v>
      </c>
      <c r="F170">
        <f t="shared" si="8"/>
        <v>28</v>
      </c>
      <c r="G170">
        <f t="shared" si="8"/>
        <v>34</v>
      </c>
      <c r="H170">
        <f t="shared" si="8"/>
        <v>17</v>
      </c>
      <c r="I170">
        <f t="shared" si="8"/>
        <v>36</v>
      </c>
      <c r="J170">
        <f t="shared" si="8"/>
        <v>29</v>
      </c>
      <c r="K170">
        <f t="shared" si="8"/>
        <v>80</v>
      </c>
      <c r="L170">
        <f t="shared" si="8"/>
        <v>56</v>
      </c>
      <c r="M170">
        <f t="shared" si="8"/>
        <v>37</v>
      </c>
      <c r="N170">
        <f t="shared" si="8"/>
        <v>3</v>
      </c>
      <c r="O170">
        <f t="shared" si="8"/>
        <v>4</v>
      </c>
      <c r="P170">
        <f t="shared" si="8"/>
        <v>27</v>
      </c>
      <c r="Q170">
        <f t="shared" si="8"/>
        <v>6</v>
      </c>
      <c r="R170">
        <f t="shared" si="8"/>
        <v>34</v>
      </c>
      <c r="S170">
        <f t="shared" si="8"/>
        <v>31</v>
      </c>
      <c r="T170">
        <f t="shared" si="8"/>
        <v>30</v>
      </c>
      <c r="U170">
        <f t="shared" si="8"/>
        <v>44</v>
      </c>
      <c r="V170">
        <f t="shared" si="8"/>
        <v>71</v>
      </c>
      <c r="W170">
        <f t="shared" si="8"/>
        <v>75</v>
      </c>
      <c r="X170">
        <f t="shared" si="8"/>
        <v>75</v>
      </c>
    </row>
    <row r="171" spans="1:24" x14ac:dyDescent="0.25">
      <c r="A171" s="32" t="s">
        <v>398</v>
      </c>
      <c r="B171" t="s">
        <v>142</v>
      </c>
      <c r="C171">
        <f t="shared" si="7"/>
        <v>77</v>
      </c>
      <c r="D171">
        <f t="shared" si="8"/>
        <v>82</v>
      </c>
      <c r="E171">
        <f t="shared" si="8"/>
        <v>54</v>
      </c>
      <c r="F171">
        <f t="shared" si="8"/>
        <v>70</v>
      </c>
      <c r="G171">
        <f t="shared" si="8"/>
        <v>78</v>
      </c>
      <c r="H171">
        <f t="shared" si="8"/>
        <v>40</v>
      </c>
      <c r="I171">
        <f t="shared" si="8"/>
        <v>62</v>
      </c>
      <c r="J171">
        <f t="shared" si="8"/>
        <v>53</v>
      </c>
      <c r="K171">
        <f t="shared" si="8"/>
        <v>26</v>
      </c>
      <c r="L171">
        <f t="shared" si="8"/>
        <v>66</v>
      </c>
      <c r="M171">
        <f t="shared" si="8"/>
        <v>70</v>
      </c>
      <c r="N171">
        <f t="shared" si="8"/>
        <v>81</v>
      </c>
      <c r="O171">
        <f t="shared" si="8"/>
        <v>44</v>
      </c>
      <c r="P171">
        <f t="shared" si="8"/>
        <v>82</v>
      </c>
      <c r="Q171">
        <f t="shared" si="8"/>
        <v>43</v>
      </c>
      <c r="R171">
        <f t="shared" si="8"/>
        <v>83</v>
      </c>
      <c r="S171">
        <f t="shared" si="8"/>
        <v>86</v>
      </c>
      <c r="T171">
        <f t="shared" si="8"/>
        <v>44</v>
      </c>
      <c r="U171">
        <f t="shared" si="8"/>
        <v>83</v>
      </c>
      <c r="V171">
        <f t="shared" si="8"/>
        <v>42</v>
      </c>
      <c r="W171">
        <f t="shared" si="8"/>
        <v>28</v>
      </c>
      <c r="X171">
        <f t="shared" si="8"/>
        <v>5</v>
      </c>
    </row>
    <row r="172" spans="1:24" x14ac:dyDescent="0.25">
      <c r="A172" s="32" t="s">
        <v>360</v>
      </c>
      <c r="B172" t="s">
        <v>143</v>
      </c>
      <c r="C172">
        <f t="shared" si="7"/>
        <v>78</v>
      </c>
      <c r="D172">
        <f t="shared" si="8"/>
        <v>76</v>
      </c>
      <c r="E172">
        <f t="shared" si="8"/>
        <v>59</v>
      </c>
      <c r="F172">
        <f t="shared" si="8"/>
        <v>80</v>
      </c>
      <c r="G172">
        <f t="shared" si="8"/>
        <v>83</v>
      </c>
      <c r="H172">
        <f t="shared" si="8"/>
        <v>35</v>
      </c>
      <c r="I172">
        <f t="shared" si="8"/>
        <v>71</v>
      </c>
      <c r="J172">
        <f t="shared" si="8"/>
        <v>79</v>
      </c>
      <c r="K172">
        <f t="shared" si="8"/>
        <v>25</v>
      </c>
      <c r="L172">
        <f t="shared" si="8"/>
        <v>30</v>
      </c>
      <c r="M172">
        <f t="shared" si="8"/>
        <v>76</v>
      </c>
      <c r="N172">
        <f t="shared" si="8"/>
        <v>74</v>
      </c>
      <c r="O172">
        <f t="shared" si="8"/>
        <v>5</v>
      </c>
      <c r="P172">
        <f t="shared" si="8"/>
        <v>76</v>
      </c>
      <c r="Q172">
        <f t="shared" si="8"/>
        <v>75</v>
      </c>
      <c r="R172">
        <f t="shared" si="8"/>
        <v>80</v>
      </c>
      <c r="S172">
        <f t="shared" si="8"/>
        <v>74</v>
      </c>
      <c r="T172">
        <f t="shared" si="8"/>
        <v>83</v>
      </c>
      <c r="U172">
        <f t="shared" si="8"/>
        <v>75</v>
      </c>
      <c r="V172">
        <f t="shared" si="8"/>
        <v>47</v>
      </c>
      <c r="W172">
        <f t="shared" si="8"/>
        <v>3</v>
      </c>
      <c r="X172">
        <f t="shared" si="8"/>
        <v>40</v>
      </c>
    </row>
    <row r="173" spans="1:24" x14ac:dyDescent="0.25">
      <c r="A173" s="32" t="s">
        <v>361</v>
      </c>
      <c r="B173" t="s">
        <v>144</v>
      </c>
      <c r="C173">
        <f t="shared" si="7"/>
        <v>18</v>
      </c>
      <c r="D173">
        <f t="shared" si="8"/>
        <v>44</v>
      </c>
      <c r="E173">
        <f t="shared" si="8"/>
        <v>46</v>
      </c>
      <c r="F173">
        <f t="shared" si="8"/>
        <v>14</v>
      </c>
      <c r="G173">
        <f t="shared" si="8"/>
        <v>55</v>
      </c>
      <c r="H173">
        <f t="shared" si="8"/>
        <v>24</v>
      </c>
      <c r="I173">
        <f t="shared" si="8"/>
        <v>17</v>
      </c>
      <c r="J173">
        <f t="shared" si="8"/>
        <v>47</v>
      </c>
      <c r="K173">
        <f t="shared" si="8"/>
        <v>62</v>
      </c>
      <c r="L173">
        <f t="shared" si="8"/>
        <v>35</v>
      </c>
      <c r="M173">
        <f t="shared" si="8"/>
        <v>8</v>
      </c>
      <c r="N173">
        <f t="shared" si="8"/>
        <v>15</v>
      </c>
      <c r="O173">
        <f t="shared" si="8"/>
        <v>7</v>
      </c>
      <c r="P173">
        <f t="shared" si="8"/>
        <v>34</v>
      </c>
      <c r="Q173">
        <f t="shared" si="8"/>
        <v>76</v>
      </c>
      <c r="R173">
        <f t="shared" si="8"/>
        <v>32</v>
      </c>
      <c r="S173">
        <f t="shared" si="8"/>
        <v>6</v>
      </c>
      <c r="T173">
        <f t="shared" si="8"/>
        <v>54</v>
      </c>
      <c r="U173">
        <f t="shared" si="8"/>
        <v>29</v>
      </c>
      <c r="V173">
        <f t="shared" si="8"/>
        <v>36</v>
      </c>
      <c r="W173">
        <f t="shared" si="8"/>
        <v>63</v>
      </c>
      <c r="X173">
        <f t="shared" si="8"/>
        <v>63</v>
      </c>
    </row>
    <row r="174" spans="1:24" x14ac:dyDescent="0.25">
      <c r="A174" s="32" t="s">
        <v>362</v>
      </c>
      <c r="B174" t="s">
        <v>145</v>
      </c>
      <c r="C174">
        <f t="shared" si="7"/>
        <v>6</v>
      </c>
      <c r="D174">
        <f t="shared" si="8"/>
        <v>8</v>
      </c>
      <c r="E174">
        <f t="shared" si="8"/>
        <v>5</v>
      </c>
      <c r="F174">
        <f t="shared" si="8"/>
        <v>24</v>
      </c>
      <c r="G174">
        <f t="shared" si="8"/>
        <v>30</v>
      </c>
      <c r="H174">
        <f t="shared" si="8"/>
        <v>1</v>
      </c>
      <c r="I174">
        <f t="shared" si="8"/>
        <v>2</v>
      </c>
      <c r="J174">
        <f t="shared" si="8"/>
        <v>4</v>
      </c>
      <c r="K174">
        <f t="shared" si="8"/>
        <v>59</v>
      </c>
      <c r="L174">
        <f t="shared" si="8"/>
        <v>33</v>
      </c>
      <c r="M174">
        <f t="shared" si="8"/>
        <v>31</v>
      </c>
      <c r="N174">
        <f t="shared" si="8"/>
        <v>1</v>
      </c>
      <c r="O174">
        <f t="shared" si="8"/>
        <v>3</v>
      </c>
      <c r="P174">
        <f t="shared" si="8"/>
        <v>22</v>
      </c>
      <c r="Q174">
        <f t="shared" si="8"/>
        <v>24</v>
      </c>
      <c r="R174">
        <f t="shared" si="8"/>
        <v>9</v>
      </c>
      <c r="S174">
        <f t="shared" si="8"/>
        <v>21</v>
      </c>
      <c r="T174">
        <f t="shared" si="8"/>
        <v>21</v>
      </c>
      <c r="U174">
        <f t="shared" si="8"/>
        <v>46</v>
      </c>
      <c r="V174">
        <f t="shared" si="8"/>
        <v>2</v>
      </c>
      <c r="W174">
        <f t="shared" si="8"/>
        <v>15</v>
      </c>
      <c r="X174">
        <f t="shared" si="8"/>
        <v>72</v>
      </c>
    </row>
    <row r="175" spans="1:24" x14ac:dyDescent="0.25">
      <c r="A175" s="32" t="s">
        <v>399</v>
      </c>
      <c r="B175" t="s">
        <v>146</v>
      </c>
      <c r="C175">
        <f t="shared" si="7"/>
        <v>2</v>
      </c>
      <c r="D175">
        <f t="shared" si="8"/>
        <v>24</v>
      </c>
      <c r="E175">
        <f t="shared" si="8"/>
        <v>9</v>
      </c>
      <c r="F175">
        <f t="shared" si="8"/>
        <v>42</v>
      </c>
      <c r="G175">
        <f t="shared" si="8"/>
        <v>3</v>
      </c>
      <c r="H175">
        <f t="shared" si="8"/>
        <v>86</v>
      </c>
      <c r="I175">
        <f t="shared" si="8"/>
        <v>80</v>
      </c>
      <c r="J175">
        <f t="shared" si="8"/>
        <v>57</v>
      </c>
      <c r="K175">
        <f t="shared" si="8"/>
        <v>49</v>
      </c>
      <c r="L175">
        <f t="shared" si="8"/>
        <v>68</v>
      </c>
      <c r="M175">
        <f t="shared" si="8"/>
        <v>16</v>
      </c>
      <c r="N175">
        <f t="shared" si="8"/>
        <v>8</v>
      </c>
      <c r="O175">
        <f t="shared" si="8"/>
        <v>28</v>
      </c>
      <c r="P175">
        <f t="shared" si="8"/>
        <v>57</v>
      </c>
      <c r="Q175">
        <f t="shared" si="8"/>
        <v>5</v>
      </c>
      <c r="R175">
        <f t="shared" si="8"/>
        <v>42</v>
      </c>
      <c r="S175">
        <f t="shared" si="8"/>
        <v>5</v>
      </c>
      <c r="T175">
        <f t="shared" si="8"/>
        <v>75</v>
      </c>
      <c r="U175">
        <f t="shared" si="8"/>
        <v>36</v>
      </c>
      <c r="V175">
        <f t="shared" si="8"/>
        <v>62</v>
      </c>
      <c r="W175">
        <f t="shared" si="8"/>
        <v>69</v>
      </c>
      <c r="X175">
        <f t="shared" si="8"/>
        <v>77</v>
      </c>
    </row>
    <row r="176" spans="1:24" x14ac:dyDescent="0.25">
      <c r="A176" s="33" t="s">
        <v>400</v>
      </c>
      <c r="B176" t="s">
        <v>147</v>
      </c>
      <c r="C176">
        <f t="shared" si="7"/>
        <v>60</v>
      </c>
      <c r="D176">
        <f t="shared" si="8"/>
        <v>50</v>
      </c>
      <c r="E176">
        <f t="shared" si="8"/>
        <v>69</v>
      </c>
      <c r="F176">
        <f t="shared" si="8"/>
        <v>34</v>
      </c>
      <c r="G176">
        <f t="shared" si="8"/>
        <v>87</v>
      </c>
      <c r="H176">
        <f t="shared" si="8"/>
        <v>70</v>
      </c>
      <c r="I176">
        <f t="shared" si="8"/>
        <v>83</v>
      </c>
      <c r="J176">
        <f t="shared" si="8"/>
        <v>62</v>
      </c>
      <c r="K176">
        <f t="shared" si="8"/>
        <v>72</v>
      </c>
      <c r="L176">
        <f t="shared" si="8"/>
        <v>85</v>
      </c>
      <c r="M176">
        <f t="shared" si="8"/>
        <v>36</v>
      </c>
      <c r="N176">
        <f t="shared" si="8"/>
        <v>67</v>
      </c>
      <c r="O176">
        <f t="shared" si="8"/>
        <v>42</v>
      </c>
      <c r="P176">
        <f t="shared" si="8"/>
        <v>39</v>
      </c>
      <c r="Q176">
        <f t="shared" si="8"/>
        <v>65</v>
      </c>
      <c r="R176">
        <f t="shared" si="8"/>
        <v>50</v>
      </c>
      <c r="S176">
        <f t="shared" si="8"/>
        <v>37</v>
      </c>
      <c r="T176">
        <f t="shared" si="8"/>
        <v>25</v>
      </c>
      <c r="U176">
        <f t="shared" si="8"/>
        <v>59</v>
      </c>
      <c r="V176">
        <f t="shared" si="8"/>
        <v>84</v>
      </c>
      <c r="W176">
        <f t="shared" si="8"/>
        <v>40</v>
      </c>
      <c r="X176">
        <f t="shared" si="8"/>
        <v>3</v>
      </c>
    </row>
    <row r="177" spans="1:24" x14ac:dyDescent="0.25">
      <c r="A177" s="32" t="s">
        <v>401</v>
      </c>
      <c r="B177" t="s">
        <v>148</v>
      </c>
      <c r="C177">
        <f t="shared" si="7"/>
        <v>37</v>
      </c>
      <c r="D177">
        <f t="shared" si="8"/>
        <v>39</v>
      </c>
      <c r="E177">
        <f t="shared" si="8"/>
        <v>34</v>
      </c>
      <c r="F177">
        <f t="shared" si="8"/>
        <v>56</v>
      </c>
      <c r="G177">
        <f t="shared" si="8"/>
        <v>15</v>
      </c>
      <c r="H177">
        <f t="shared" si="8"/>
        <v>79</v>
      </c>
      <c r="I177">
        <f t="shared" si="8"/>
        <v>73</v>
      </c>
      <c r="J177">
        <f t="shared" si="8"/>
        <v>38</v>
      </c>
      <c r="K177">
        <f t="shared" si="8"/>
        <v>9</v>
      </c>
      <c r="L177">
        <f t="shared" si="8"/>
        <v>44</v>
      </c>
      <c r="M177">
        <f t="shared" si="8"/>
        <v>43</v>
      </c>
      <c r="N177">
        <f t="shared" si="8"/>
        <v>17</v>
      </c>
      <c r="O177">
        <f t="shared" si="8"/>
        <v>29</v>
      </c>
      <c r="P177">
        <f t="shared" si="8"/>
        <v>45</v>
      </c>
      <c r="Q177">
        <f t="shared" si="8"/>
        <v>9</v>
      </c>
      <c r="R177">
        <f t="shared" si="8"/>
        <v>55</v>
      </c>
      <c r="S177">
        <f t="shared" si="8"/>
        <v>45</v>
      </c>
      <c r="T177">
        <f t="shared" si="8"/>
        <v>47</v>
      </c>
      <c r="U177">
        <f t="shared" si="8"/>
        <v>21</v>
      </c>
      <c r="V177">
        <f t="shared" si="8"/>
        <v>56</v>
      </c>
      <c r="W177">
        <f t="shared" si="8"/>
        <v>43</v>
      </c>
      <c r="X177">
        <f t="shared" si="8"/>
        <v>32</v>
      </c>
    </row>
    <row r="178" spans="1:24" x14ac:dyDescent="0.25">
      <c r="A178" s="32" t="s">
        <v>356</v>
      </c>
      <c r="B178" t="s">
        <v>149</v>
      </c>
      <c r="C178">
        <f t="shared" si="7"/>
        <v>50</v>
      </c>
      <c r="D178">
        <f t="shared" si="8"/>
        <v>18</v>
      </c>
      <c r="E178">
        <f t="shared" si="8"/>
        <v>17</v>
      </c>
      <c r="F178">
        <f t="shared" si="8"/>
        <v>45</v>
      </c>
      <c r="G178">
        <f t="shared" si="8"/>
        <v>85</v>
      </c>
      <c r="H178">
        <f t="shared" si="8"/>
        <v>11</v>
      </c>
      <c r="I178">
        <f t="shared" si="8"/>
        <v>9</v>
      </c>
      <c r="J178">
        <f t="shared" si="8"/>
        <v>16</v>
      </c>
      <c r="K178">
        <f t="shared" si="8"/>
        <v>86</v>
      </c>
      <c r="L178">
        <f t="shared" si="8"/>
        <v>45</v>
      </c>
      <c r="M178">
        <f t="shared" si="8"/>
        <v>53</v>
      </c>
      <c r="N178">
        <f t="shared" si="8"/>
        <v>51</v>
      </c>
      <c r="O178">
        <f t="shared" si="8"/>
        <v>13</v>
      </c>
      <c r="P178">
        <f t="shared" si="8"/>
        <v>28</v>
      </c>
      <c r="Q178">
        <f t="shared" si="8"/>
        <v>80</v>
      </c>
      <c r="R178">
        <f t="shared" si="8"/>
        <v>61</v>
      </c>
      <c r="S178">
        <f t="shared" si="8"/>
        <v>59</v>
      </c>
      <c r="T178">
        <f t="shared" si="8"/>
        <v>60</v>
      </c>
      <c r="U178">
        <f t="shared" si="8"/>
        <v>23</v>
      </c>
      <c r="V178">
        <f t="shared" si="8"/>
        <v>76</v>
      </c>
      <c r="W178">
        <f t="shared" si="8"/>
        <v>72</v>
      </c>
      <c r="X178">
        <f t="shared" si="8"/>
        <v>61</v>
      </c>
    </row>
    <row r="179" spans="1:24" x14ac:dyDescent="0.25">
      <c r="A179" s="32" t="s">
        <v>363</v>
      </c>
      <c r="B179" t="s">
        <v>150</v>
      </c>
      <c r="C179">
        <f t="shared" si="7"/>
        <v>71</v>
      </c>
      <c r="D179">
        <f t="shared" si="8"/>
        <v>67</v>
      </c>
      <c r="E179">
        <f t="shared" si="8"/>
        <v>76</v>
      </c>
      <c r="F179">
        <f t="shared" si="8"/>
        <v>75</v>
      </c>
      <c r="G179">
        <f t="shared" si="8"/>
        <v>72</v>
      </c>
      <c r="H179">
        <f t="shared" si="8"/>
        <v>47</v>
      </c>
      <c r="I179">
        <f t="shared" si="8"/>
        <v>53</v>
      </c>
      <c r="J179">
        <f t="shared" si="8"/>
        <v>54</v>
      </c>
      <c r="K179">
        <f t="shared" si="8"/>
        <v>58</v>
      </c>
      <c r="L179">
        <f t="shared" si="8"/>
        <v>39</v>
      </c>
      <c r="M179">
        <f t="shared" ref="D179:X180" si="9">RANK(M88,M$2:M$89)</f>
        <v>56</v>
      </c>
      <c r="N179">
        <f t="shared" si="9"/>
        <v>68</v>
      </c>
      <c r="O179">
        <f t="shared" si="9"/>
        <v>72</v>
      </c>
      <c r="P179">
        <f t="shared" si="9"/>
        <v>85</v>
      </c>
      <c r="Q179">
        <f t="shared" si="9"/>
        <v>57</v>
      </c>
      <c r="R179">
        <f t="shared" si="9"/>
        <v>60</v>
      </c>
      <c r="S179">
        <f t="shared" si="9"/>
        <v>87</v>
      </c>
      <c r="T179">
        <f t="shared" si="9"/>
        <v>16</v>
      </c>
      <c r="U179">
        <f t="shared" si="9"/>
        <v>76</v>
      </c>
      <c r="V179">
        <f t="shared" si="9"/>
        <v>16</v>
      </c>
      <c r="W179">
        <f t="shared" si="9"/>
        <v>5</v>
      </c>
      <c r="X179">
        <f t="shared" si="9"/>
        <v>1</v>
      </c>
    </row>
    <row r="180" spans="1:24" x14ac:dyDescent="0.25">
      <c r="A180" s="32" t="s">
        <v>402</v>
      </c>
      <c r="B180" t="s">
        <v>151</v>
      </c>
      <c r="C180">
        <f t="shared" si="7"/>
        <v>73</v>
      </c>
      <c r="D180">
        <f t="shared" si="9"/>
        <v>63</v>
      </c>
      <c r="E180">
        <f t="shared" si="9"/>
        <v>83</v>
      </c>
      <c r="F180">
        <f t="shared" si="9"/>
        <v>78</v>
      </c>
      <c r="G180">
        <f t="shared" si="9"/>
        <v>52</v>
      </c>
      <c r="H180">
        <f t="shared" si="9"/>
        <v>68</v>
      </c>
      <c r="I180">
        <f t="shared" si="9"/>
        <v>85</v>
      </c>
      <c r="J180">
        <f t="shared" si="9"/>
        <v>86</v>
      </c>
      <c r="K180">
        <f t="shared" si="9"/>
        <v>36</v>
      </c>
      <c r="L180">
        <f t="shared" si="9"/>
        <v>78</v>
      </c>
      <c r="M180">
        <f t="shared" si="9"/>
        <v>47</v>
      </c>
      <c r="N180">
        <f t="shared" si="9"/>
        <v>59</v>
      </c>
      <c r="O180">
        <f t="shared" si="9"/>
        <v>79</v>
      </c>
      <c r="P180">
        <f t="shared" si="9"/>
        <v>88</v>
      </c>
      <c r="Q180">
        <f t="shared" si="9"/>
        <v>77</v>
      </c>
      <c r="R180">
        <f t="shared" si="9"/>
        <v>65</v>
      </c>
      <c r="S180">
        <f t="shared" si="9"/>
        <v>68</v>
      </c>
      <c r="T180">
        <f t="shared" si="9"/>
        <v>84</v>
      </c>
      <c r="U180">
        <f t="shared" si="9"/>
        <v>81</v>
      </c>
      <c r="V180">
        <f t="shared" si="9"/>
        <v>46</v>
      </c>
      <c r="W180">
        <f t="shared" si="9"/>
        <v>22</v>
      </c>
      <c r="X180">
        <f t="shared" si="9"/>
        <v>20</v>
      </c>
    </row>
  </sheetData>
  <sheetProtection algorithmName="SHA-512" hashValue="w8bJRKAcffRfT+qWRw+qAZHcJKnXzoqzRwJg1F4GrdYQ9ISg9P8JLg8VX7qX28kpJVNdzjaYBxYhjh4bdFcqUg==" saltValue="UCQCUtkwi9NR74lMyZLngw==" spinCount="100000" sheet="1" objects="1" scenarios="1"/>
  <autoFilter ref="A1:X89" xr:uid="{00000000-0009-0000-0000-000009000000}">
    <sortState xmlns:xlrd2="http://schemas.microsoft.com/office/spreadsheetml/2017/richdata2" ref="A2:X89">
      <sortCondition ref="B1:B89"/>
    </sortState>
  </autoFilter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O89"/>
  <sheetViews>
    <sheetView workbookViewId="0">
      <selection activeCell="BO2" sqref="BO2"/>
    </sheetView>
  </sheetViews>
  <sheetFormatPr defaultColWidth="9.109375" defaultRowHeight="13.2" x14ac:dyDescent="0.25"/>
  <cols>
    <col min="1" max="1" width="9.109375" style="47"/>
    <col min="2" max="2" width="8.88671875" customWidth="1"/>
    <col min="3" max="16384" width="9.109375" style="47"/>
  </cols>
  <sheetData>
    <row r="1" spans="1:67" x14ac:dyDescent="0.25">
      <c r="A1" s="47" t="s">
        <v>486</v>
      </c>
      <c r="B1" t="s">
        <v>9</v>
      </c>
      <c r="C1" s="47" t="s">
        <v>159</v>
      </c>
      <c r="D1" s="47" t="s">
        <v>160</v>
      </c>
      <c r="E1" s="47" t="s">
        <v>161</v>
      </c>
      <c r="F1" s="47" t="s">
        <v>162</v>
      </c>
      <c r="G1" s="47" t="s">
        <v>163</v>
      </c>
      <c r="H1" s="47" t="s">
        <v>164</v>
      </c>
      <c r="I1" s="47" t="s">
        <v>165</v>
      </c>
      <c r="J1" s="47" t="s">
        <v>166</v>
      </c>
      <c r="K1" s="47" t="s">
        <v>167</v>
      </c>
      <c r="L1" s="47" t="s">
        <v>168</v>
      </c>
      <c r="M1" s="47" t="s">
        <v>169</v>
      </c>
      <c r="N1" s="47" t="s">
        <v>170</v>
      </c>
      <c r="O1" s="47" t="s">
        <v>171</v>
      </c>
      <c r="P1" s="47" t="s">
        <v>172</v>
      </c>
      <c r="Q1" s="47" t="s">
        <v>173</v>
      </c>
      <c r="R1" s="47" t="s">
        <v>174</v>
      </c>
      <c r="S1" s="47" t="s">
        <v>175</v>
      </c>
      <c r="T1" s="47" t="s">
        <v>176</v>
      </c>
      <c r="U1" s="47" t="s">
        <v>177</v>
      </c>
      <c r="V1" s="47" t="s">
        <v>178</v>
      </c>
      <c r="W1" s="47" t="s">
        <v>179</v>
      </c>
      <c r="X1" s="47" t="s">
        <v>180</v>
      </c>
      <c r="Y1" s="47" t="s">
        <v>181</v>
      </c>
      <c r="Z1" s="47" t="s">
        <v>182</v>
      </c>
      <c r="AA1" s="47" t="s">
        <v>183</v>
      </c>
      <c r="AB1" s="47" t="s">
        <v>184</v>
      </c>
      <c r="AC1" s="47" t="s">
        <v>185</v>
      </c>
      <c r="AD1" s="47" t="s">
        <v>186</v>
      </c>
      <c r="AE1" s="47" t="s">
        <v>187</v>
      </c>
      <c r="AF1" s="47" t="s">
        <v>188</v>
      </c>
      <c r="AG1" s="47" t="s">
        <v>189</v>
      </c>
      <c r="AH1" s="47" t="s">
        <v>190</v>
      </c>
      <c r="AI1" s="47" t="s">
        <v>191</v>
      </c>
      <c r="AJ1" s="47" t="s">
        <v>192</v>
      </c>
      <c r="AK1" s="47" t="s">
        <v>193</v>
      </c>
      <c r="AL1" s="47" t="s">
        <v>194</v>
      </c>
      <c r="AM1" s="47" t="s">
        <v>45</v>
      </c>
      <c r="AN1" s="47" t="s">
        <v>46</v>
      </c>
      <c r="AO1" s="47" t="s">
        <v>487</v>
      </c>
      <c r="AP1" s="47" t="s">
        <v>50</v>
      </c>
      <c r="AQ1" s="47" t="s">
        <v>489</v>
      </c>
      <c r="AR1" s="47" t="s">
        <v>52</v>
      </c>
      <c r="AS1" s="47" t="s">
        <v>490</v>
      </c>
      <c r="AT1" s="47" t="s">
        <v>54</v>
      </c>
      <c r="AU1" s="47" t="s">
        <v>491</v>
      </c>
      <c r="AV1" s="47" t="s">
        <v>57</v>
      </c>
      <c r="AW1" s="47" t="s">
        <v>493</v>
      </c>
      <c r="AX1" s="47" t="s">
        <v>59</v>
      </c>
      <c r="AY1" s="47" t="s">
        <v>494</v>
      </c>
      <c r="AZ1" s="47" t="s">
        <v>152</v>
      </c>
      <c r="BA1" s="47" t="s">
        <v>511</v>
      </c>
      <c r="BB1" s="47" t="s">
        <v>61</v>
      </c>
      <c r="BC1" s="47" t="s">
        <v>495</v>
      </c>
      <c r="BD1" s="47" t="s">
        <v>63</v>
      </c>
      <c r="BE1" s="47" t="s">
        <v>496</v>
      </c>
      <c r="BF1" s="47" t="s">
        <v>497</v>
      </c>
      <c r="BG1" s="47" t="s">
        <v>498</v>
      </c>
      <c r="BH1" s="47" t="s">
        <v>499</v>
      </c>
      <c r="BI1" s="47" t="s">
        <v>500</v>
      </c>
      <c r="BJ1" s="47" t="s">
        <v>501</v>
      </c>
      <c r="BK1" s="47" t="s">
        <v>502</v>
      </c>
      <c r="BL1" s="47" t="s">
        <v>503</v>
      </c>
      <c r="BM1" s="47" t="s">
        <v>504</v>
      </c>
      <c r="BN1" s="47" t="s">
        <v>505</v>
      </c>
      <c r="BO1" s="47" t="s">
        <v>506</v>
      </c>
    </row>
    <row r="2" spans="1:67" x14ac:dyDescent="0.25">
      <c r="A2" s="47" t="s">
        <v>288</v>
      </c>
      <c r="B2" t="s">
        <v>66</v>
      </c>
      <c r="C2" s="47">
        <v>0.24886700510978699</v>
      </c>
      <c r="D2" s="47">
        <v>0.71215736865997314</v>
      </c>
      <c r="E2" s="47">
        <v>0.54200369119644165</v>
      </c>
      <c r="F2" s="47">
        <v>0.35677003860473633</v>
      </c>
      <c r="G2" s="47">
        <v>0.55714285373687744</v>
      </c>
      <c r="H2" s="47">
        <v>0.88644272089004517</v>
      </c>
      <c r="I2" s="47">
        <v>0.39694476127624512</v>
      </c>
      <c r="J2" s="47">
        <v>0.38855931162834167</v>
      </c>
      <c r="K2" s="47">
        <v>0.45494604110717773</v>
      </c>
      <c r="L2" s="47">
        <v>0.7688593864440918</v>
      </c>
      <c r="M2" s="47">
        <v>0.55526626110076904</v>
      </c>
      <c r="N2" s="47">
        <v>0.51297158002853394</v>
      </c>
      <c r="O2" s="47">
        <v>0.70543563365936279</v>
      </c>
      <c r="P2" s="47">
        <v>0.36012154817581177</v>
      </c>
      <c r="Q2" s="47">
        <v>0.63690441846847534</v>
      </c>
      <c r="R2" s="47">
        <v>0.46473085880279541</v>
      </c>
      <c r="S2" s="47">
        <v>0.66558951139450073</v>
      </c>
      <c r="T2" s="47">
        <v>0.71445983648300171</v>
      </c>
      <c r="U2" s="47">
        <v>0.50328999757766724</v>
      </c>
      <c r="V2" s="47">
        <v>0.54168707132339478</v>
      </c>
      <c r="W2" s="47">
        <v>0.94470047950744629</v>
      </c>
      <c r="X2" s="47">
        <v>0.18149852752685547</v>
      </c>
      <c r="Y2" s="47" t="s">
        <v>508</v>
      </c>
      <c r="Z2" s="47">
        <v>0.26404047012329102</v>
      </c>
      <c r="AA2" s="47">
        <v>0.54296737909317017</v>
      </c>
      <c r="AB2" s="47">
        <v>0.81508016586303711</v>
      </c>
      <c r="AC2" s="47">
        <v>0.87227624654769897</v>
      </c>
      <c r="AD2" s="47">
        <v>0.50614923238754272</v>
      </c>
      <c r="AE2" s="47">
        <v>0.70504909753799438</v>
      </c>
      <c r="AF2" s="47">
        <v>0.14125031232833862</v>
      </c>
      <c r="AG2" s="47">
        <v>0.44065594673156738</v>
      </c>
      <c r="AH2" s="47">
        <v>0.28723615407943726</v>
      </c>
      <c r="AI2" s="47">
        <v>0.47816184163093567</v>
      </c>
      <c r="AJ2" s="47">
        <v>0.64518779516220093</v>
      </c>
      <c r="AK2" s="47">
        <v>0.28454557061195374</v>
      </c>
      <c r="AL2" s="47">
        <v>0.32331213355064392</v>
      </c>
      <c r="AM2" s="47" t="s">
        <v>508</v>
      </c>
      <c r="AN2" s="47">
        <v>0.46494951844215393</v>
      </c>
      <c r="AO2" s="47">
        <v>37</v>
      </c>
      <c r="AP2" s="47">
        <v>0.57301080226898193</v>
      </c>
      <c r="AQ2" s="47">
        <v>18</v>
      </c>
      <c r="AR2" s="47">
        <v>0.54179811477661133</v>
      </c>
      <c r="AS2" s="47">
        <v>32</v>
      </c>
      <c r="AT2" s="47">
        <v>0.60625660419464111</v>
      </c>
      <c r="AU2" s="47">
        <v>24</v>
      </c>
      <c r="AV2" s="47">
        <v>0.46341314911842346</v>
      </c>
      <c r="AW2" s="47">
        <v>17</v>
      </c>
      <c r="AX2" s="47">
        <v>0.68411827087402344</v>
      </c>
      <c r="AY2" s="47">
        <v>8</v>
      </c>
      <c r="AZ2" s="47">
        <v>0.39354789257049561</v>
      </c>
      <c r="BA2" s="47">
        <v>31</v>
      </c>
      <c r="BB2" s="47">
        <v>0.55727243423461914</v>
      </c>
      <c r="BC2" s="47">
        <v>22</v>
      </c>
      <c r="BD2" s="47">
        <v>0.43280184268951416</v>
      </c>
      <c r="BE2" s="47">
        <v>64</v>
      </c>
      <c r="BF2" s="47">
        <v>0.40505075454711914</v>
      </c>
      <c r="BG2" s="47">
        <v>25</v>
      </c>
      <c r="BH2" s="47">
        <v>0.52898585796356201</v>
      </c>
      <c r="BI2" s="47">
        <v>33</v>
      </c>
      <c r="BJ2" s="47">
        <v>0.58056193590164185</v>
      </c>
      <c r="BK2" s="47">
        <v>9</v>
      </c>
      <c r="BL2" s="47">
        <v>0.58920663595199585</v>
      </c>
      <c r="BM2" s="47">
        <v>21</v>
      </c>
      <c r="BN2" s="47">
        <v>0.52469027042388916</v>
      </c>
      <c r="BO2" s="47">
        <v>18</v>
      </c>
    </row>
    <row r="3" spans="1:67" x14ac:dyDescent="0.25">
      <c r="A3" s="47" t="s">
        <v>512</v>
      </c>
      <c r="B3" t="s">
        <v>86</v>
      </c>
      <c r="C3" s="47">
        <v>0.15905030071735382</v>
      </c>
      <c r="D3" s="47">
        <v>8.2344040274620056E-2</v>
      </c>
      <c r="E3" s="47">
        <v>0.23028360307216644</v>
      </c>
      <c r="F3" s="47">
        <v>0.2971767783164978</v>
      </c>
      <c r="G3" s="47">
        <v>0.44285714626312256</v>
      </c>
      <c r="H3" s="47">
        <v>0.79696965217590332</v>
      </c>
      <c r="I3" s="47">
        <v>0.37453803420066833</v>
      </c>
      <c r="J3" s="47">
        <v>0.59262537956237793</v>
      </c>
      <c r="K3" s="47">
        <v>0.25747132301330566</v>
      </c>
      <c r="L3" s="47">
        <v>0.51204544305801392</v>
      </c>
      <c r="M3" s="47">
        <v>0.20941175520420074</v>
      </c>
      <c r="N3" s="47">
        <v>0.41090846061706543</v>
      </c>
      <c r="O3" s="47">
        <v>0.59902077913284302</v>
      </c>
      <c r="P3" s="47">
        <v>0.3249548077583313</v>
      </c>
      <c r="Q3" s="47">
        <v>0.31805911660194397</v>
      </c>
      <c r="R3" s="47">
        <v>0.26233389973640442</v>
      </c>
      <c r="S3" s="47">
        <v>0.47226911783218384</v>
      </c>
      <c r="T3" s="47">
        <v>0.6511085033416748</v>
      </c>
      <c r="U3" s="47">
        <v>0.36720091104507446</v>
      </c>
      <c r="V3" s="47">
        <v>0.75409835577011108</v>
      </c>
      <c r="W3" s="47">
        <v>0.62691432237625122</v>
      </c>
      <c r="X3" s="47">
        <v>0.11801803857088089</v>
      </c>
      <c r="Y3" s="47">
        <v>0.47499999403953552</v>
      </c>
      <c r="Z3" s="47">
        <v>0.1572551429271698</v>
      </c>
      <c r="AA3" s="47">
        <v>0.48289555311203003</v>
      </c>
      <c r="AB3" s="47">
        <v>0.8501899242401123</v>
      </c>
      <c r="AC3" s="47">
        <v>0.7472652792930603</v>
      </c>
      <c r="AD3" s="47">
        <v>0.48237013816833496</v>
      </c>
      <c r="AE3" s="47">
        <v>0.6930159330368042</v>
      </c>
      <c r="AF3" s="47">
        <v>0.22897925972938538</v>
      </c>
      <c r="AG3" s="47">
        <v>0.39982950687408447</v>
      </c>
      <c r="AH3" s="47">
        <v>3.380749374628067E-2</v>
      </c>
      <c r="AI3" s="47">
        <v>0.45236164331436157</v>
      </c>
      <c r="AJ3" s="47">
        <v>0.30032020807266235</v>
      </c>
      <c r="AK3" s="47">
        <v>0.47819128632545471</v>
      </c>
      <c r="AL3" s="47">
        <v>0.18436887860298157</v>
      </c>
      <c r="AM3" s="47" t="s">
        <v>508</v>
      </c>
      <c r="AN3" s="47">
        <v>0.19221368432044983</v>
      </c>
      <c r="AO3" s="47">
        <v>82</v>
      </c>
      <c r="AP3" s="47">
        <v>0.34745925664901733</v>
      </c>
      <c r="AQ3" s="47">
        <v>67</v>
      </c>
      <c r="AR3" s="47">
        <v>0.37609213590621948</v>
      </c>
      <c r="AS3" s="47">
        <v>80</v>
      </c>
      <c r="AT3" s="47">
        <v>0.56116920709609985</v>
      </c>
      <c r="AU3" s="47">
        <v>35</v>
      </c>
      <c r="AV3" s="47">
        <v>0.34429687261581421</v>
      </c>
      <c r="AW3" s="47">
        <v>66</v>
      </c>
      <c r="AX3" s="47">
        <v>0.64068019390106201</v>
      </c>
      <c r="AY3" s="47">
        <v>26</v>
      </c>
      <c r="AZ3" s="47">
        <v>0.33890804648399353</v>
      </c>
      <c r="BA3" s="47">
        <v>58</v>
      </c>
      <c r="BB3" s="47">
        <v>0.55174756050109863</v>
      </c>
      <c r="BC3" s="47">
        <v>24</v>
      </c>
      <c r="BD3" s="47">
        <v>0.35381048917770386</v>
      </c>
      <c r="BE3" s="47">
        <v>85</v>
      </c>
      <c r="BF3" s="47">
        <v>0.35277161002159119</v>
      </c>
      <c r="BG3" s="47">
        <v>50</v>
      </c>
      <c r="BH3" s="47">
        <v>0.39997550845146179</v>
      </c>
      <c r="BI3" s="47">
        <v>68</v>
      </c>
      <c r="BJ3" s="47">
        <v>0.42943665385246277</v>
      </c>
      <c r="BK3" s="47">
        <v>72</v>
      </c>
      <c r="BL3" s="47">
        <v>0.46509513258934021</v>
      </c>
      <c r="BM3" s="47">
        <v>62</v>
      </c>
      <c r="BN3" s="47">
        <v>0.41181972622871399</v>
      </c>
      <c r="BO3" s="47">
        <v>62</v>
      </c>
    </row>
    <row r="4" spans="1:67" x14ac:dyDescent="0.25">
      <c r="A4" s="47" t="s">
        <v>513</v>
      </c>
      <c r="B4" t="s">
        <v>65</v>
      </c>
      <c r="C4" s="47" t="s">
        <v>508</v>
      </c>
      <c r="D4" s="47">
        <v>0.33043551445007324</v>
      </c>
      <c r="E4" s="47">
        <v>0.14984115958213806</v>
      </c>
      <c r="F4" s="47">
        <v>7.2337709367275238E-2</v>
      </c>
      <c r="G4" s="47">
        <v>0.34285715222358704</v>
      </c>
      <c r="H4" s="47">
        <v>0.67430984973907471</v>
      </c>
      <c r="I4" s="47">
        <v>0.23074609041213989</v>
      </c>
      <c r="J4" s="47">
        <v>0.19685570895671844</v>
      </c>
      <c r="K4" s="47">
        <v>0.22419637441635132</v>
      </c>
      <c r="L4" s="47">
        <v>0.5853920578956604</v>
      </c>
      <c r="M4" s="47">
        <v>0.28588235378265381</v>
      </c>
      <c r="N4" s="47">
        <v>0.36437001824378967</v>
      </c>
      <c r="O4" s="47">
        <v>0.30765384435653687</v>
      </c>
      <c r="P4" s="47">
        <v>0.47084307670593262</v>
      </c>
      <c r="Q4" s="47">
        <v>0.2659270167350769</v>
      </c>
      <c r="R4" s="47">
        <v>0.22645118832588196</v>
      </c>
      <c r="S4" s="47">
        <v>0.28962495923042297</v>
      </c>
      <c r="T4" s="47">
        <v>0.23358015716075897</v>
      </c>
      <c r="U4" s="47">
        <v>7.4035517871379852E-2</v>
      </c>
      <c r="V4" s="47">
        <v>0.44262295961380005</v>
      </c>
      <c r="W4" s="47">
        <v>0.41847017407417297</v>
      </c>
      <c r="X4" s="47">
        <v>7.0427684113383293E-3</v>
      </c>
      <c r="Y4" s="47">
        <v>0.31999999284744263</v>
      </c>
      <c r="Z4" s="47">
        <v>0.21344694495201111</v>
      </c>
      <c r="AA4" s="47">
        <v>0.32343050837516785</v>
      </c>
      <c r="AB4" s="47">
        <v>0.4080733060836792</v>
      </c>
      <c r="AC4" s="47">
        <v>0.29465252161026001</v>
      </c>
      <c r="AD4" s="47">
        <v>0.21620036661624908</v>
      </c>
      <c r="AE4" s="47">
        <v>0.35661417245864868</v>
      </c>
      <c r="AF4" s="47">
        <v>0.11900588870048523</v>
      </c>
      <c r="AG4" s="47">
        <v>0.37245377898216248</v>
      </c>
      <c r="AH4" s="47">
        <v>0.11584750562906265</v>
      </c>
      <c r="AI4" s="47">
        <v>0.53509360551834106</v>
      </c>
      <c r="AJ4" s="47">
        <v>0.55672574043273926</v>
      </c>
      <c r="AK4" s="47">
        <v>0.29714387655258179</v>
      </c>
      <c r="AL4" s="47">
        <v>0.40619397163391113</v>
      </c>
      <c r="AM4" s="47" t="s">
        <v>508</v>
      </c>
      <c r="AN4" s="47">
        <v>0.18420478701591492</v>
      </c>
      <c r="AO4" s="47">
        <v>83</v>
      </c>
      <c r="AP4" s="47">
        <v>0.3649601936340332</v>
      </c>
      <c r="AQ4" s="47">
        <v>61</v>
      </c>
      <c r="AR4" s="47">
        <v>0.31771877408027649</v>
      </c>
      <c r="AS4" s="47">
        <v>85</v>
      </c>
      <c r="AT4" s="47">
        <v>0.25996589660644531</v>
      </c>
      <c r="AU4" s="47">
        <v>78</v>
      </c>
      <c r="AV4" s="47">
        <v>0.23973996937274933</v>
      </c>
      <c r="AW4" s="47">
        <v>81</v>
      </c>
      <c r="AX4" s="47">
        <v>0.31058916449546814</v>
      </c>
      <c r="AY4" s="47">
        <v>87</v>
      </c>
      <c r="AZ4" s="47">
        <v>0.24098034203052521</v>
      </c>
      <c r="BA4" s="47">
        <v>81</v>
      </c>
      <c r="BB4" s="47">
        <v>0.36119219660758972</v>
      </c>
      <c r="BC4" s="47">
        <v>77</v>
      </c>
      <c r="BD4" s="47">
        <v>0.44878929853439331</v>
      </c>
      <c r="BE4" s="47">
        <v>61</v>
      </c>
      <c r="BF4" s="47">
        <v>0.25048071146011353</v>
      </c>
      <c r="BG4" s="47">
        <v>83</v>
      </c>
      <c r="BH4" s="47">
        <v>0.25452026724815369</v>
      </c>
      <c r="BI4" s="47">
        <v>88</v>
      </c>
      <c r="BJ4" s="47">
        <v>0.37615647912025452</v>
      </c>
      <c r="BK4" s="47">
        <v>85</v>
      </c>
      <c r="BL4" s="47">
        <v>0.349742591381073</v>
      </c>
      <c r="BM4" s="47">
        <v>82</v>
      </c>
      <c r="BN4" s="47">
        <v>0.30454158782958984</v>
      </c>
      <c r="BO4" s="47">
        <v>87</v>
      </c>
    </row>
    <row r="5" spans="1:67" x14ac:dyDescent="0.25">
      <c r="A5" s="47" t="s">
        <v>296</v>
      </c>
      <c r="B5" t="s">
        <v>67</v>
      </c>
      <c r="C5" s="47">
        <v>0.35122829675674438</v>
      </c>
      <c r="D5" s="47">
        <v>0.6435922384262085</v>
      </c>
      <c r="E5" s="47">
        <v>0.4243539571762085</v>
      </c>
      <c r="F5" s="47">
        <v>0.47542294859886169</v>
      </c>
      <c r="G5" s="47">
        <v>0.30000001192092896</v>
      </c>
      <c r="H5" s="47">
        <v>0.66191565990447998</v>
      </c>
      <c r="I5" s="47">
        <v>0.49006631970405579</v>
      </c>
      <c r="J5" s="47">
        <v>0.27432584762573242</v>
      </c>
      <c r="K5" s="47">
        <v>0.63993561267852783</v>
      </c>
      <c r="L5" s="47">
        <v>0.81526869535446167</v>
      </c>
      <c r="M5" s="47">
        <v>0.564380943775177</v>
      </c>
      <c r="N5" s="47">
        <v>0.76375353336334229</v>
      </c>
      <c r="O5" s="47">
        <v>0.52303159236907959</v>
      </c>
      <c r="P5" s="47">
        <v>0.44385391473770142</v>
      </c>
      <c r="Q5" s="47">
        <v>0.53664076328277588</v>
      </c>
      <c r="R5" s="47">
        <v>0.38013908267021179</v>
      </c>
      <c r="S5" s="47">
        <v>0.75672042369842529</v>
      </c>
      <c r="T5" s="47">
        <v>0.88873589038848877</v>
      </c>
      <c r="U5" s="47">
        <v>0.50111138820648193</v>
      </c>
      <c r="V5" s="47">
        <v>0.39291328191757202</v>
      </c>
      <c r="W5" s="47">
        <v>0.83532392978668213</v>
      </c>
      <c r="X5" s="47">
        <v>5.263427272439003E-2</v>
      </c>
      <c r="Y5" s="47">
        <v>0.8125</v>
      </c>
      <c r="Z5" s="47">
        <v>0.30464956164360046</v>
      </c>
      <c r="AA5" s="47">
        <v>0.4656251072883606</v>
      </c>
      <c r="AB5" s="47">
        <v>0.75221771001815796</v>
      </c>
      <c r="AC5" s="47">
        <v>0.7083091139793396</v>
      </c>
      <c r="AD5" s="47">
        <v>0.59626591205596924</v>
      </c>
      <c r="AE5" s="47">
        <v>0.73482257127761841</v>
      </c>
      <c r="AF5" s="47">
        <v>0.32470422983169556</v>
      </c>
      <c r="AG5" s="47">
        <v>0.36454498767852783</v>
      </c>
      <c r="AH5" s="47">
        <v>4.8103965818881989E-2</v>
      </c>
      <c r="AI5" s="47">
        <v>0.59894818067550659</v>
      </c>
      <c r="AJ5" s="47">
        <v>0.48790675401687622</v>
      </c>
      <c r="AK5" s="47">
        <v>0.62119019031524658</v>
      </c>
      <c r="AL5" s="47">
        <v>0.12180284410715103</v>
      </c>
      <c r="AM5" s="47" t="s">
        <v>508</v>
      </c>
      <c r="AN5" s="47">
        <v>0.47364935278892517</v>
      </c>
      <c r="AO5" s="47">
        <v>35</v>
      </c>
      <c r="AP5" s="47">
        <v>0.6958346962928772</v>
      </c>
      <c r="AQ5" s="47">
        <v>7</v>
      </c>
      <c r="AR5" s="47">
        <v>0.47091633081436157</v>
      </c>
      <c r="AS5" s="47">
        <v>59</v>
      </c>
      <c r="AT5" s="47">
        <v>0.63487023115158081</v>
      </c>
      <c r="AU5" s="47">
        <v>19</v>
      </c>
      <c r="AV5" s="47">
        <v>0.50127696990966797</v>
      </c>
      <c r="AW5" s="47">
        <v>6</v>
      </c>
      <c r="AX5" s="47">
        <v>0.63060444593429565</v>
      </c>
      <c r="AY5" s="47">
        <v>34</v>
      </c>
      <c r="AZ5" s="47">
        <v>0.3680439293384552</v>
      </c>
      <c r="BA5" s="47">
        <v>42</v>
      </c>
      <c r="BB5" s="47">
        <v>0.43157696723937988</v>
      </c>
      <c r="BC5" s="47">
        <v>62</v>
      </c>
      <c r="BD5" s="47">
        <v>0.45746198296546936</v>
      </c>
      <c r="BE5" s="47">
        <v>60</v>
      </c>
      <c r="BF5" s="47">
        <v>0.37304189801216125</v>
      </c>
      <c r="BG5" s="47">
        <v>41</v>
      </c>
      <c r="BH5" s="47">
        <v>0.55812197923660278</v>
      </c>
      <c r="BI5" s="47">
        <v>20</v>
      </c>
      <c r="BJ5" s="47">
        <v>0.56342548131942749</v>
      </c>
      <c r="BK5" s="47">
        <v>15</v>
      </c>
      <c r="BL5" s="47">
        <v>0.57840394973754883</v>
      </c>
      <c r="BM5" s="47">
        <v>24</v>
      </c>
      <c r="BN5" s="47">
        <v>0.51824831962585449</v>
      </c>
      <c r="BO5" s="47">
        <v>23</v>
      </c>
    </row>
    <row r="6" spans="1:67" x14ac:dyDescent="0.25">
      <c r="A6" s="47" t="s">
        <v>298</v>
      </c>
      <c r="B6" t="s">
        <v>68</v>
      </c>
      <c r="C6" s="47">
        <v>0.45618712902069092</v>
      </c>
      <c r="D6" s="47">
        <v>0.49902474880218506</v>
      </c>
      <c r="E6" s="47">
        <v>0.31723204255104065</v>
      </c>
      <c r="F6" s="47">
        <v>0.3750842809677124</v>
      </c>
      <c r="G6" s="47">
        <v>0.88571429252624512</v>
      </c>
      <c r="H6" s="47">
        <v>0.89400523900985718</v>
      </c>
      <c r="I6" s="47">
        <v>0.46093851327896118</v>
      </c>
      <c r="J6" s="47">
        <v>0.59052973985671997</v>
      </c>
      <c r="K6" s="47">
        <v>0.34163793921470642</v>
      </c>
      <c r="L6" s="47">
        <v>0.71367192268371582</v>
      </c>
      <c r="M6" s="47">
        <v>0.28588235378265381</v>
      </c>
      <c r="N6" s="47">
        <v>0.34478843212127686</v>
      </c>
      <c r="O6" s="47">
        <v>0.63334333896636963</v>
      </c>
      <c r="P6" s="47">
        <v>0.36516991257667542</v>
      </c>
      <c r="Q6" s="47">
        <v>0.67100769281387329</v>
      </c>
      <c r="R6" s="47">
        <v>0.51800566911697388</v>
      </c>
      <c r="S6" s="47">
        <v>0.8219228982925415</v>
      </c>
      <c r="T6" s="47">
        <v>0.55544924736022949</v>
      </c>
      <c r="U6" s="47">
        <v>0.5493512749671936</v>
      </c>
      <c r="V6" s="47">
        <v>0.25768277049064636</v>
      </c>
      <c r="W6" s="47">
        <v>0.95622122287750244</v>
      </c>
      <c r="X6" s="47">
        <v>0.15073812007904053</v>
      </c>
      <c r="Y6" s="47" t="s">
        <v>508</v>
      </c>
      <c r="Z6" s="47">
        <v>0.27143234014511108</v>
      </c>
      <c r="AA6" s="47">
        <v>0.42312407493591309</v>
      </c>
      <c r="AB6" s="47">
        <v>0.80487608909606934</v>
      </c>
      <c r="AC6" s="47">
        <v>0.82214909791946411</v>
      </c>
      <c r="AD6" s="47">
        <v>0.60918319225311279</v>
      </c>
      <c r="AE6" s="47">
        <v>0.68313843011856079</v>
      </c>
      <c r="AF6" s="47">
        <v>0.17679086327552795</v>
      </c>
      <c r="AG6" s="47">
        <v>0.39633432030677795</v>
      </c>
      <c r="AH6" s="47">
        <v>0.24394851922988892</v>
      </c>
      <c r="AI6" s="47">
        <v>0.47405615448951721</v>
      </c>
      <c r="AJ6" s="47">
        <v>0.44140467047691345</v>
      </c>
      <c r="AK6" s="47">
        <v>0.53905373811721802</v>
      </c>
      <c r="AL6" s="47">
        <v>0.30129021406173706</v>
      </c>
      <c r="AM6" s="47" t="s">
        <v>508</v>
      </c>
      <c r="AN6" s="47">
        <v>0.41188204288482666</v>
      </c>
      <c r="AO6" s="47">
        <v>48</v>
      </c>
      <c r="AP6" s="47">
        <v>0.42149516940116882</v>
      </c>
      <c r="AQ6" s="47">
        <v>42</v>
      </c>
      <c r="AR6" s="47">
        <v>0.54688167572021484</v>
      </c>
      <c r="AS6" s="47">
        <v>29</v>
      </c>
      <c r="AT6" s="47">
        <v>0.54610157012939453</v>
      </c>
      <c r="AU6" s="47">
        <v>40</v>
      </c>
      <c r="AV6" s="47">
        <v>0.45946389436721802</v>
      </c>
      <c r="AW6" s="47">
        <v>19</v>
      </c>
      <c r="AX6" s="47">
        <v>0.66483312845230103</v>
      </c>
      <c r="AY6" s="47">
        <v>12</v>
      </c>
      <c r="AZ6" s="47">
        <v>0.3750530481338501</v>
      </c>
      <c r="BA6" s="47">
        <v>39</v>
      </c>
      <c r="BB6" s="47">
        <v>0.70779693126678467</v>
      </c>
      <c r="BC6" s="47">
        <v>3</v>
      </c>
      <c r="BD6" s="47">
        <v>0.43895119428634644</v>
      </c>
      <c r="BE6" s="47">
        <v>63</v>
      </c>
      <c r="BF6" s="47">
        <v>0.39021614193916321</v>
      </c>
      <c r="BG6" s="47">
        <v>30</v>
      </c>
      <c r="BH6" s="47">
        <v>0.50524365901947021</v>
      </c>
      <c r="BI6" s="47">
        <v>38</v>
      </c>
      <c r="BJ6" s="47">
        <v>0.51123678684234619</v>
      </c>
      <c r="BK6" s="47">
        <v>40</v>
      </c>
      <c r="BL6" s="47">
        <v>0.63059395551681519</v>
      </c>
      <c r="BM6" s="47">
        <v>10</v>
      </c>
      <c r="BN6" s="47">
        <v>0.508442223072052</v>
      </c>
      <c r="BO6" s="47">
        <v>28</v>
      </c>
    </row>
    <row r="7" spans="1:67" x14ac:dyDescent="0.25">
      <c r="A7" s="47" t="s">
        <v>299</v>
      </c>
      <c r="B7" t="s">
        <v>69</v>
      </c>
      <c r="C7" s="47">
        <v>0.687552809715271</v>
      </c>
      <c r="D7" s="47">
        <v>0.66317468881607056</v>
      </c>
      <c r="E7" s="47">
        <v>0.40652072429656982</v>
      </c>
      <c r="F7" s="47">
        <v>0.42411884665489197</v>
      </c>
      <c r="G7" s="47">
        <v>0.77142858505249023</v>
      </c>
      <c r="H7" s="47">
        <v>0.85784924030303955</v>
      </c>
      <c r="I7" s="47">
        <v>0.44525215029716492</v>
      </c>
      <c r="J7" s="47">
        <v>0.46331295371055603</v>
      </c>
      <c r="K7" s="47">
        <v>0.13407905399799347</v>
      </c>
      <c r="L7" s="47">
        <v>0.28678840398788452</v>
      </c>
      <c r="M7" s="47">
        <v>0.20117646455764771</v>
      </c>
      <c r="N7" s="47">
        <v>0.28494709730148315</v>
      </c>
      <c r="O7" s="47">
        <v>0.6414867639541626</v>
      </c>
      <c r="P7" s="47">
        <v>0.47452589869499207</v>
      </c>
      <c r="Q7" s="47">
        <v>0.54935193061828613</v>
      </c>
      <c r="R7" s="47">
        <v>0.6039726734161377</v>
      </c>
      <c r="S7" s="47">
        <v>0.72017288208007813</v>
      </c>
      <c r="T7" s="47">
        <v>0.56503188610076904</v>
      </c>
      <c r="U7" s="47">
        <v>0.47221198678016663</v>
      </c>
      <c r="V7" s="47">
        <v>0.90163934230804443</v>
      </c>
      <c r="W7" s="47">
        <v>0.64880120754241943</v>
      </c>
      <c r="X7" s="47">
        <v>5.6810531765222549E-2</v>
      </c>
      <c r="Y7" s="47">
        <v>0.52499997615814209</v>
      </c>
      <c r="Z7" s="47">
        <v>0.36638861894607544</v>
      </c>
      <c r="AA7" s="47">
        <v>0.42109116911888123</v>
      </c>
      <c r="AB7" s="47">
        <v>0.79618382453918457</v>
      </c>
      <c r="AC7" s="47">
        <v>0.87737733125686646</v>
      </c>
      <c r="AD7" s="47">
        <v>0.6078498363494873</v>
      </c>
      <c r="AE7" s="47">
        <v>0.69845890998840332</v>
      </c>
      <c r="AF7" s="47">
        <v>0.27630794048309326</v>
      </c>
      <c r="AG7" s="47">
        <v>0.40515774488449097</v>
      </c>
      <c r="AH7" s="47">
        <v>0.17965897917747498</v>
      </c>
      <c r="AI7" s="47">
        <v>0.46661815047264099</v>
      </c>
      <c r="AJ7" s="47">
        <v>0.331898033618927</v>
      </c>
      <c r="AK7" s="47">
        <v>0.45036423206329346</v>
      </c>
      <c r="AL7" s="47">
        <v>0.37253487110137939</v>
      </c>
      <c r="AM7" s="47" t="s">
        <v>508</v>
      </c>
      <c r="AN7" s="47">
        <v>0.54534178972244263</v>
      </c>
      <c r="AO7" s="47">
        <v>22</v>
      </c>
      <c r="AP7" s="47">
        <v>0.22674775123596191</v>
      </c>
      <c r="AQ7" s="47">
        <v>83</v>
      </c>
      <c r="AR7" s="47">
        <v>0.56733429431915283</v>
      </c>
      <c r="AS7" s="47">
        <v>25</v>
      </c>
      <c r="AT7" s="47">
        <v>0.66476404666900635</v>
      </c>
      <c r="AU7" s="47">
        <v>13</v>
      </c>
      <c r="AV7" s="47">
        <v>0.3992500901222229</v>
      </c>
      <c r="AW7" s="47">
        <v>39</v>
      </c>
      <c r="AX7" s="47">
        <v>0.67562556266784668</v>
      </c>
      <c r="AY7" s="47">
        <v>9</v>
      </c>
      <c r="AZ7" s="47">
        <v>0.38989588618278503</v>
      </c>
      <c r="BA7" s="47">
        <v>32</v>
      </c>
      <c r="BB7" s="47">
        <v>0.63446074724197388</v>
      </c>
      <c r="BC7" s="47">
        <v>7</v>
      </c>
      <c r="BD7" s="47">
        <v>0.40535381436347961</v>
      </c>
      <c r="BE7" s="47">
        <v>72</v>
      </c>
      <c r="BF7" s="47">
        <v>0.46715813875198364</v>
      </c>
      <c r="BG7" s="47">
        <v>6</v>
      </c>
      <c r="BH7" s="47">
        <v>0.4813791811466217</v>
      </c>
      <c r="BI7" s="47">
        <v>48</v>
      </c>
      <c r="BJ7" s="47">
        <v>0.47873005270957947</v>
      </c>
      <c r="BK7" s="47">
        <v>51</v>
      </c>
      <c r="BL7" s="47">
        <v>0.57663214206695557</v>
      </c>
      <c r="BM7" s="47">
        <v>26</v>
      </c>
      <c r="BN7" s="47">
        <v>0.50097489356994629</v>
      </c>
      <c r="BO7" s="47">
        <v>30</v>
      </c>
    </row>
    <row r="8" spans="1:67" x14ac:dyDescent="0.25">
      <c r="A8" s="47" t="s">
        <v>514</v>
      </c>
      <c r="B8" t="s">
        <v>74</v>
      </c>
      <c r="C8" s="47">
        <v>0.64218860864639282</v>
      </c>
      <c r="D8" s="47">
        <v>0.77213716506958008</v>
      </c>
      <c r="E8" s="47">
        <v>0.66475462913513184</v>
      </c>
      <c r="F8" s="47">
        <v>0.77864068746566772</v>
      </c>
      <c r="G8" s="47">
        <v>0.54285717010498047</v>
      </c>
      <c r="H8" s="47">
        <v>0.87337470054626465</v>
      </c>
      <c r="I8" s="47">
        <v>0.47053807973861694</v>
      </c>
      <c r="J8" s="47">
        <v>0.51719272136688232</v>
      </c>
      <c r="K8" s="47">
        <v>0.24500499665737152</v>
      </c>
      <c r="L8" s="47">
        <v>0.2574804425239563</v>
      </c>
      <c r="M8" s="47">
        <v>0.3270588219165802</v>
      </c>
      <c r="N8" s="47">
        <v>0.32991865277290344</v>
      </c>
      <c r="O8" s="47">
        <v>0.78794229030609131</v>
      </c>
      <c r="P8" s="47">
        <v>0.6530342698097229</v>
      </c>
      <c r="Q8" s="47">
        <v>0.72391659021377563</v>
      </c>
      <c r="R8" s="47">
        <v>0.37537360191345215</v>
      </c>
      <c r="S8" s="47">
        <v>0.58442807197570801</v>
      </c>
      <c r="T8" s="47">
        <v>0.64101547002792358</v>
      </c>
      <c r="U8" s="47">
        <v>0.58970600366592407</v>
      </c>
      <c r="V8" s="47">
        <v>0.50716966390609741</v>
      </c>
      <c r="W8" s="47">
        <v>0.68844223022460938</v>
      </c>
      <c r="X8" s="47">
        <v>4.4026472605764866E-3</v>
      </c>
      <c r="Y8" s="47">
        <v>0.60000002384185791</v>
      </c>
      <c r="Z8" s="47">
        <v>0.20199048519134521</v>
      </c>
      <c r="AA8" s="47">
        <v>0.66467410326004028</v>
      </c>
      <c r="AB8" s="47">
        <v>0.81029659509658813</v>
      </c>
      <c r="AC8" s="47">
        <v>0.80195426940917969</v>
      </c>
      <c r="AD8" s="47">
        <v>0.38132649660110474</v>
      </c>
      <c r="AE8" s="47">
        <v>0.70333331823348999</v>
      </c>
      <c r="AF8" s="47">
        <v>0.79165291786193848</v>
      </c>
      <c r="AG8" s="47">
        <v>0.70067524909973145</v>
      </c>
      <c r="AH8" s="47">
        <v>6.9444440305233002E-2</v>
      </c>
      <c r="AI8" s="47">
        <v>0.24459417164325714</v>
      </c>
      <c r="AJ8" s="47">
        <v>0.37441980838775635</v>
      </c>
      <c r="AK8" s="47">
        <v>0.30089616775512695</v>
      </c>
      <c r="AL8" s="47">
        <v>0.13202492892742157</v>
      </c>
      <c r="AM8" s="47" t="s">
        <v>508</v>
      </c>
      <c r="AN8" s="47">
        <v>0.71443027257919312</v>
      </c>
      <c r="AO8" s="47">
        <v>4</v>
      </c>
      <c r="AP8" s="47">
        <v>0.28986573219299316</v>
      </c>
      <c r="AQ8" s="47">
        <v>78</v>
      </c>
      <c r="AR8" s="47">
        <v>0.6350666880607605</v>
      </c>
      <c r="AS8" s="47">
        <v>8</v>
      </c>
      <c r="AT8" s="47">
        <v>0.58057981729507446</v>
      </c>
      <c r="AU8" s="47">
        <v>33</v>
      </c>
      <c r="AV8" s="47">
        <v>0.37370884418487549</v>
      </c>
      <c r="AW8" s="47">
        <v>49</v>
      </c>
      <c r="AX8" s="47">
        <v>0.6645628809928894</v>
      </c>
      <c r="AY8" s="47">
        <v>13</v>
      </c>
      <c r="AZ8" s="47">
        <v>0.56627649068832397</v>
      </c>
      <c r="BA8" s="47">
        <v>3</v>
      </c>
      <c r="BB8" s="47">
        <v>0.6009906530380249</v>
      </c>
      <c r="BC8" s="47">
        <v>14</v>
      </c>
      <c r="BD8" s="47">
        <v>0.2629837691783905</v>
      </c>
      <c r="BE8" s="47">
        <v>88</v>
      </c>
      <c r="BF8" s="47">
        <v>0.36589795351028442</v>
      </c>
      <c r="BG8" s="47">
        <v>45</v>
      </c>
      <c r="BH8" s="47">
        <v>0.5755000114440918</v>
      </c>
      <c r="BI8" s="47">
        <v>18</v>
      </c>
      <c r="BJ8" s="47">
        <v>0.57531267404556274</v>
      </c>
      <c r="BK8" s="47">
        <v>10</v>
      </c>
      <c r="BL8" s="47">
        <v>0.56705164909362793</v>
      </c>
      <c r="BM8" s="47">
        <v>29</v>
      </c>
      <c r="BN8" s="47">
        <v>0.52094054222106934</v>
      </c>
      <c r="BO8" s="47">
        <v>21</v>
      </c>
    </row>
    <row r="9" spans="1:67" x14ac:dyDescent="0.25">
      <c r="A9" s="47" t="s">
        <v>302</v>
      </c>
      <c r="B9" t="s">
        <v>72</v>
      </c>
      <c r="C9" s="47">
        <v>0.25693398714065552</v>
      </c>
      <c r="D9" s="47">
        <v>0.76699173450469971</v>
      </c>
      <c r="E9" s="47">
        <v>0.20399700105190277</v>
      </c>
      <c r="F9" s="47">
        <v>0.12019852548837662</v>
      </c>
      <c r="G9" s="47">
        <v>0.82857143878936768</v>
      </c>
      <c r="H9" s="47">
        <v>0.7168421745300293</v>
      </c>
      <c r="I9" s="47">
        <v>0.27565893530845642</v>
      </c>
      <c r="J9" s="47">
        <v>0.30176860094070435</v>
      </c>
      <c r="K9" s="47">
        <v>0.28871250152587891</v>
      </c>
      <c r="L9" s="47">
        <v>0.28567498922348022</v>
      </c>
      <c r="M9" s="47">
        <v>0.23220805823802948</v>
      </c>
      <c r="N9" s="47">
        <v>0.41758567094802856</v>
      </c>
      <c r="O9" s="47">
        <v>0.63973820209503174</v>
      </c>
      <c r="P9" s="47">
        <v>0.49956849217414856</v>
      </c>
      <c r="Q9" s="47">
        <v>0.28660100698471069</v>
      </c>
      <c r="R9" s="47">
        <v>0.22391264140605927</v>
      </c>
      <c r="S9" s="47">
        <v>0.34749054908752441</v>
      </c>
      <c r="T9" s="47">
        <v>0.38323503732681274</v>
      </c>
      <c r="U9" s="47">
        <v>0.22926297783851624</v>
      </c>
      <c r="V9" s="47">
        <v>0.32463991641998291</v>
      </c>
      <c r="W9" s="47">
        <v>0.33855140209197998</v>
      </c>
      <c r="X9" s="47">
        <v>0.12422826886177063</v>
      </c>
      <c r="Y9" s="47">
        <v>0.5</v>
      </c>
      <c r="Z9" s="47">
        <v>0.49446213245391846</v>
      </c>
      <c r="AA9" s="47">
        <v>0.47927367687225342</v>
      </c>
      <c r="AB9" s="47">
        <v>0.66967391967773438</v>
      </c>
      <c r="AC9" s="47">
        <v>0.67883914709091187</v>
      </c>
      <c r="AD9" s="47">
        <v>0.20510093867778778</v>
      </c>
      <c r="AE9" s="47">
        <v>0.48475006222724915</v>
      </c>
      <c r="AF9" s="47">
        <v>0.18400296568870544</v>
      </c>
      <c r="AG9" s="47">
        <v>0.47033503651618958</v>
      </c>
      <c r="AH9" s="47">
        <v>5.1164627075195313E-2</v>
      </c>
      <c r="AI9" s="47">
        <v>0.50337249040603638</v>
      </c>
      <c r="AJ9" s="47">
        <v>0.44811370968818665</v>
      </c>
      <c r="AK9" s="47">
        <v>0.28044313192367554</v>
      </c>
      <c r="AL9" s="47">
        <v>0.22791971266269684</v>
      </c>
      <c r="AM9" s="47" t="s">
        <v>508</v>
      </c>
      <c r="AN9" s="47">
        <v>0.3370303213596344</v>
      </c>
      <c r="AO9" s="47">
        <v>58</v>
      </c>
      <c r="AP9" s="47">
        <v>0.3060452938079834</v>
      </c>
      <c r="AQ9" s="47">
        <v>75</v>
      </c>
      <c r="AR9" s="47">
        <v>0.41245508193969727</v>
      </c>
      <c r="AS9" s="47">
        <v>76</v>
      </c>
      <c r="AT9" s="47">
        <v>0.32115712761878967</v>
      </c>
      <c r="AU9" s="47">
        <v>69</v>
      </c>
      <c r="AV9" s="47">
        <v>0.36431044340133667</v>
      </c>
      <c r="AW9" s="47">
        <v>53</v>
      </c>
      <c r="AX9" s="47">
        <v>0.50822192430496216</v>
      </c>
      <c r="AY9" s="47">
        <v>57</v>
      </c>
      <c r="AZ9" s="47">
        <v>0.29756316542625427</v>
      </c>
      <c r="BA9" s="47">
        <v>70</v>
      </c>
      <c r="BB9" s="47">
        <v>0.53071027994155884</v>
      </c>
      <c r="BC9" s="47">
        <v>34</v>
      </c>
      <c r="BD9" s="47">
        <v>0.36496224999427795</v>
      </c>
      <c r="BE9" s="47">
        <v>82</v>
      </c>
      <c r="BF9" s="47">
        <v>0.26297253370285034</v>
      </c>
      <c r="BG9" s="47">
        <v>77</v>
      </c>
      <c r="BH9" s="47">
        <v>0.35081613063812256</v>
      </c>
      <c r="BI9" s="47">
        <v>79</v>
      </c>
      <c r="BJ9" s="47">
        <v>0.45314791798591614</v>
      </c>
      <c r="BK9" s="47">
        <v>62</v>
      </c>
      <c r="BL9" s="47">
        <v>0.46304380893707275</v>
      </c>
      <c r="BM9" s="47">
        <v>63</v>
      </c>
      <c r="BN9" s="47">
        <v>0.38249510526657104</v>
      </c>
      <c r="BO9" s="47">
        <v>69</v>
      </c>
    </row>
    <row r="10" spans="1:67" x14ac:dyDescent="0.25">
      <c r="A10" s="47" t="s">
        <v>304</v>
      </c>
      <c r="B10" t="s">
        <v>76</v>
      </c>
      <c r="C10" s="47" t="s">
        <v>508</v>
      </c>
      <c r="D10" s="47">
        <v>0.78267312049865723</v>
      </c>
      <c r="E10" s="47">
        <v>0.30866292119026184</v>
      </c>
      <c r="F10" s="47">
        <v>0.59336167573928833</v>
      </c>
      <c r="G10" s="47">
        <v>0.51428574323654175</v>
      </c>
      <c r="H10" s="47">
        <v>0.86917686462402344</v>
      </c>
      <c r="I10" s="47">
        <v>0.64791792631149292</v>
      </c>
      <c r="J10" s="47">
        <v>0.35068747401237488</v>
      </c>
      <c r="K10" s="47">
        <v>0.23799973726272583</v>
      </c>
      <c r="L10" s="47">
        <v>0.37333351373672485</v>
      </c>
      <c r="M10" s="47">
        <v>0.490215003490448</v>
      </c>
      <c r="N10" s="47">
        <v>0.36681771278381348</v>
      </c>
      <c r="O10" s="47">
        <v>0.63496237993240356</v>
      </c>
      <c r="P10" s="47">
        <v>0.55034565925598145</v>
      </c>
      <c r="Q10" s="47">
        <v>0.54559493064880371</v>
      </c>
      <c r="R10" s="47">
        <v>0.56655919551849365</v>
      </c>
      <c r="S10" s="47">
        <v>0.85027223825454712</v>
      </c>
      <c r="T10" s="47">
        <v>0.81809717416763306</v>
      </c>
      <c r="U10" s="47">
        <v>0.38749998807907104</v>
      </c>
      <c r="V10" s="47">
        <v>0.85245901346206665</v>
      </c>
      <c r="W10" s="47">
        <v>0.90898811817169189</v>
      </c>
      <c r="X10" s="47">
        <v>9.3543119728565216E-2</v>
      </c>
      <c r="Y10" s="47">
        <v>0.4375</v>
      </c>
      <c r="Z10" s="47">
        <v>0.28646495938301086</v>
      </c>
      <c r="AA10" s="47">
        <v>0.49659699201583862</v>
      </c>
      <c r="AB10" s="47">
        <v>0.94951432943344116</v>
      </c>
      <c r="AC10" s="47">
        <v>0.70817804336547852</v>
      </c>
      <c r="AD10" s="47">
        <v>0.73103225231170654</v>
      </c>
      <c r="AE10" s="47">
        <v>0.73272079229354858</v>
      </c>
      <c r="AF10" s="47">
        <v>0.19853757321834564</v>
      </c>
      <c r="AG10" s="47">
        <v>0.51733630895614624</v>
      </c>
      <c r="AH10" s="47">
        <v>5.3240738809108734E-2</v>
      </c>
      <c r="AI10" s="47">
        <v>0.46613961458206177</v>
      </c>
      <c r="AJ10" s="47">
        <v>0.31780588626861572</v>
      </c>
      <c r="AK10" s="47">
        <v>0.51044285297393799</v>
      </c>
      <c r="AL10" s="47">
        <v>0.42493006587028503</v>
      </c>
      <c r="AM10" s="47" t="s">
        <v>508</v>
      </c>
      <c r="AN10" s="47">
        <v>0.56156587600708008</v>
      </c>
      <c r="AO10" s="47">
        <v>17</v>
      </c>
      <c r="AP10" s="47">
        <v>0.36709147691726685</v>
      </c>
      <c r="AQ10" s="47">
        <v>59</v>
      </c>
      <c r="AR10" s="47">
        <v>0.57436555624008179</v>
      </c>
      <c r="AS10" s="47">
        <v>20</v>
      </c>
      <c r="AT10" s="47">
        <v>0.72708213329315186</v>
      </c>
      <c r="AU10" s="47">
        <v>4</v>
      </c>
      <c r="AV10" s="47">
        <v>0.43162405490875244</v>
      </c>
      <c r="AW10" s="47">
        <v>27</v>
      </c>
      <c r="AX10" s="47">
        <v>0.72133040428161621</v>
      </c>
      <c r="AY10" s="47">
        <v>1</v>
      </c>
      <c r="AZ10" s="47">
        <v>0.37545886635780334</v>
      </c>
      <c r="BA10" s="47">
        <v>38</v>
      </c>
      <c r="BB10" s="47">
        <v>0.59551697969436646</v>
      </c>
      <c r="BC10" s="47">
        <v>16</v>
      </c>
      <c r="BD10" s="47">
        <v>0.42982959747314453</v>
      </c>
      <c r="BE10" s="47">
        <v>66</v>
      </c>
      <c r="BF10" s="47">
        <v>0.4695059061050415</v>
      </c>
      <c r="BG10" s="47">
        <v>5</v>
      </c>
      <c r="BH10" s="47">
        <v>0.50592756271362305</v>
      </c>
      <c r="BI10" s="47">
        <v>37</v>
      </c>
      <c r="BJ10" s="47">
        <v>0.55033636093139648</v>
      </c>
      <c r="BK10" s="47">
        <v>24</v>
      </c>
      <c r="BL10" s="47">
        <v>0.60524570941925049</v>
      </c>
      <c r="BM10" s="47">
        <v>15</v>
      </c>
      <c r="BN10" s="47">
        <v>0.5319138765335083</v>
      </c>
      <c r="BO10" s="47">
        <v>17</v>
      </c>
    </row>
    <row r="11" spans="1:67" x14ac:dyDescent="0.25">
      <c r="A11" s="47" t="s">
        <v>306</v>
      </c>
      <c r="B11" t="s">
        <v>70</v>
      </c>
      <c r="C11" s="47">
        <v>0.25284481048583984</v>
      </c>
      <c r="D11" s="47">
        <v>0.3326791524887085</v>
      </c>
      <c r="E11" s="47">
        <v>0.24916772544384003</v>
      </c>
      <c r="F11" s="47">
        <v>8.4020137786865234E-2</v>
      </c>
      <c r="G11" s="47">
        <v>0.32857143878936768</v>
      </c>
      <c r="H11" s="47">
        <v>0.57733982801437378</v>
      </c>
      <c r="I11" s="47">
        <v>0.12213028967380524</v>
      </c>
      <c r="J11" s="47">
        <v>0.36117970943450928</v>
      </c>
      <c r="K11" s="47">
        <v>0.42415681481361389</v>
      </c>
      <c r="L11" s="47">
        <v>0.71106338500976563</v>
      </c>
      <c r="M11" s="47">
        <v>0.57999998331069946</v>
      </c>
      <c r="N11" s="47">
        <v>0.43224203586578369</v>
      </c>
      <c r="O11" s="47">
        <v>0.66187047958374023</v>
      </c>
      <c r="P11" s="47">
        <v>0.56370073556900024</v>
      </c>
      <c r="Q11" s="47">
        <v>0.52101445198059082</v>
      </c>
      <c r="R11" s="47">
        <v>0.20178017020225525</v>
      </c>
      <c r="S11" s="47">
        <v>9.825461357831955E-2</v>
      </c>
      <c r="T11" s="47">
        <v>0.30455219745635986</v>
      </c>
      <c r="U11" s="47">
        <v>0.2268156111240387</v>
      </c>
      <c r="V11" s="47">
        <v>0.27036315202713013</v>
      </c>
      <c r="W11" s="47">
        <v>0.46036496758460999</v>
      </c>
      <c r="X11" s="47">
        <v>0.23558744788169861</v>
      </c>
      <c r="Y11" s="47">
        <v>0.32999998331069946</v>
      </c>
      <c r="Z11" s="47">
        <v>0.28477337956428528</v>
      </c>
      <c r="AA11" s="47">
        <v>0.30086424946784973</v>
      </c>
      <c r="AB11" s="47">
        <v>0.45560151338577271</v>
      </c>
      <c r="AC11" s="47">
        <v>0.47247493267059326</v>
      </c>
      <c r="AD11" s="47">
        <v>0.26879715919494629</v>
      </c>
      <c r="AE11" s="47">
        <v>0.20844458043575287</v>
      </c>
      <c r="AF11" s="47">
        <v>0.16200616955757141</v>
      </c>
      <c r="AG11" s="47">
        <v>0.50366699695587158</v>
      </c>
      <c r="AH11" s="47">
        <v>0.11637692153453827</v>
      </c>
      <c r="AI11" s="47">
        <v>0.50051605701446533</v>
      </c>
      <c r="AJ11" s="47">
        <v>0.47301715612411499</v>
      </c>
      <c r="AK11" s="47">
        <v>0.68016386032104492</v>
      </c>
      <c r="AL11" s="47">
        <v>0.32937991619110107</v>
      </c>
      <c r="AM11" s="47" t="s">
        <v>508</v>
      </c>
      <c r="AN11" s="47">
        <v>0.2296779602766037</v>
      </c>
      <c r="AO11" s="47">
        <v>78</v>
      </c>
      <c r="AP11" s="47">
        <v>0.53686553239822388</v>
      </c>
      <c r="AQ11" s="47">
        <v>21</v>
      </c>
      <c r="AR11" s="47">
        <v>0.48709145188331604</v>
      </c>
      <c r="AS11" s="47">
        <v>53</v>
      </c>
      <c r="AT11" s="47">
        <v>0.22499638795852661</v>
      </c>
      <c r="AU11" s="47">
        <v>80</v>
      </c>
      <c r="AV11" s="47">
        <v>0.32768145203590393</v>
      </c>
      <c r="AW11" s="47">
        <v>73</v>
      </c>
      <c r="AX11" s="47">
        <v>0.37443447113037109</v>
      </c>
      <c r="AY11" s="47">
        <v>81</v>
      </c>
      <c r="AZ11" s="47">
        <v>0.24762366712093353</v>
      </c>
      <c r="BA11" s="47">
        <v>80</v>
      </c>
      <c r="BB11" s="47">
        <v>0.34730532765388489</v>
      </c>
      <c r="BC11" s="47">
        <v>82</v>
      </c>
      <c r="BD11" s="47">
        <v>0.49576926231384277</v>
      </c>
      <c r="BE11" s="47">
        <v>53</v>
      </c>
      <c r="BF11" s="47">
        <v>0.26099029183387756</v>
      </c>
      <c r="BG11" s="47">
        <v>79</v>
      </c>
      <c r="BH11" s="47">
        <v>0.40949264168739319</v>
      </c>
      <c r="BI11" s="47">
        <v>64</v>
      </c>
      <c r="BJ11" s="47">
        <v>0.4239497184753418</v>
      </c>
      <c r="BK11" s="47">
        <v>75</v>
      </c>
      <c r="BL11" s="47">
        <v>0.35954311490058899</v>
      </c>
      <c r="BM11" s="47">
        <v>78</v>
      </c>
      <c r="BN11" s="47">
        <v>0.36349394917488098</v>
      </c>
      <c r="BO11" s="47">
        <v>74</v>
      </c>
    </row>
    <row r="12" spans="1:67" x14ac:dyDescent="0.25">
      <c r="A12" s="47" t="s">
        <v>515</v>
      </c>
      <c r="B12" t="s">
        <v>77</v>
      </c>
      <c r="C12" s="47" t="s">
        <v>508</v>
      </c>
      <c r="D12" s="47">
        <v>0.50547152757644653</v>
      </c>
      <c r="E12" s="47">
        <v>0.26349335908889771</v>
      </c>
      <c r="F12" s="47">
        <v>0.22690676152706146</v>
      </c>
      <c r="G12" s="47">
        <v>0.31428572535514832</v>
      </c>
      <c r="H12" s="47">
        <v>0.65176683664321899</v>
      </c>
      <c r="I12" s="47">
        <v>0.24803620576858521</v>
      </c>
      <c r="J12" s="47">
        <v>0.45837092399597168</v>
      </c>
      <c r="K12" s="47">
        <v>0.43130332231521606</v>
      </c>
      <c r="L12" s="47">
        <v>0.49178016185760498</v>
      </c>
      <c r="M12" s="47">
        <v>0.337563157081604</v>
      </c>
      <c r="N12" s="47">
        <v>0.42381060123443604</v>
      </c>
      <c r="O12" s="47">
        <v>0.67150938510894775</v>
      </c>
      <c r="P12" s="47">
        <v>0.53377175331115723</v>
      </c>
      <c r="Q12" s="47">
        <v>0.51540857553482056</v>
      </c>
      <c r="R12" s="47">
        <v>0.3297857940196991</v>
      </c>
      <c r="S12" s="47">
        <v>0.56291180849075317</v>
      </c>
      <c r="T12" s="47">
        <v>0.63026094436645508</v>
      </c>
      <c r="U12" s="47">
        <v>0.43661844730377197</v>
      </c>
      <c r="V12" s="47">
        <v>0.56636089086532593</v>
      </c>
      <c r="W12" s="47">
        <v>0.50413984060287476</v>
      </c>
      <c r="X12" s="47">
        <v>0.11650146543979645</v>
      </c>
      <c r="Y12" s="47">
        <v>0.44499999284744263</v>
      </c>
      <c r="Z12" s="47">
        <v>0.16283018887042999</v>
      </c>
      <c r="AA12" s="47">
        <v>0.5443921685218811</v>
      </c>
      <c r="AB12" s="47">
        <v>0.69267016649246216</v>
      </c>
      <c r="AC12" s="47">
        <v>0.73952513933181763</v>
      </c>
      <c r="AD12" s="47">
        <v>0.31478923559188843</v>
      </c>
      <c r="AE12" s="47">
        <v>0.5506095290184021</v>
      </c>
      <c r="AF12" s="47">
        <v>0.12570807337760925</v>
      </c>
      <c r="AG12" s="47">
        <v>0.28453019261360168</v>
      </c>
      <c r="AH12" s="47">
        <v>0.15754136443138123</v>
      </c>
      <c r="AI12" s="47">
        <v>0.91710877418518066</v>
      </c>
      <c r="AJ12" s="47">
        <v>0.42665544152259827</v>
      </c>
      <c r="AK12" s="47">
        <v>0.6246446967124939</v>
      </c>
      <c r="AL12" s="47">
        <v>0.52309805154800415</v>
      </c>
      <c r="AM12" s="47" t="s">
        <v>508</v>
      </c>
      <c r="AN12" s="47">
        <v>0.33195722103118896</v>
      </c>
      <c r="AO12" s="47">
        <v>61</v>
      </c>
      <c r="AP12" s="47">
        <v>0.42111432552337646</v>
      </c>
      <c r="AQ12" s="47">
        <v>43</v>
      </c>
      <c r="AR12" s="47">
        <v>0.51261889934539795</v>
      </c>
      <c r="AS12" s="47">
        <v>44</v>
      </c>
      <c r="AT12" s="47">
        <v>0.54903805255889893</v>
      </c>
      <c r="AU12" s="47">
        <v>39</v>
      </c>
      <c r="AV12" s="47">
        <v>0.30711787939071655</v>
      </c>
      <c r="AW12" s="47">
        <v>76</v>
      </c>
      <c r="AX12" s="47">
        <v>0.57284414768218994</v>
      </c>
      <c r="AY12" s="47">
        <v>49</v>
      </c>
      <c r="AZ12" s="47">
        <v>0.27959728240966797</v>
      </c>
      <c r="BA12" s="47">
        <v>75</v>
      </c>
      <c r="BB12" s="47">
        <v>0.41811493039131165</v>
      </c>
      <c r="BC12" s="47">
        <v>64</v>
      </c>
      <c r="BD12" s="47">
        <v>0.62287676334381104</v>
      </c>
      <c r="BE12" s="47">
        <v>7</v>
      </c>
      <c r="BF12" s="47">
        <v>0.35149931907653809</v>
      </c>
      <c r="BG12" s="47">
        <v>51</v>
      </c>
      <c r="BH12" s="47">
        <v>0.43275776505470276</v>
      </c>
      <c r="BI12" s="47">
        <v>61</v>
      </c>
      <c r="BJ12" s="47">
        <v>0.46384292840957642</v>
      </c>
      <c r="BK12" s="47">
        <v>60</v>
      </c>
      <c r="BL12" s="47">
        <v>0.56203258037567139</v>
      </c>
      <c r="BM12" s="47">
        <v>33</v>
      </c>
      <c r="BN12" s="47">
        <v>0.44810861349105835</v>
      </c>
      <c r="BO12" s="47">
        <v>52</v>
      </c>
    </row>
    <row r="13" spans="1:67" x14ac:dyDescent="0.25">
      <c r="A13" s="47" t="s">
        <v>516</v>
      </c>
      <c r="B13" t="s">
        <v>75</v>
      </c>
      <c r="C13" s="47">
        <v>0.19494122266769409</v>
      </c>
      <c r="D13" s="47">
        <v>0.34297603368759155</v>
      </c>
      <c r="E13" s="47">
        <v>0.46604877710342407</v>
      </c>
      <c r="F13" s="47">
        <v>0.28883934020996094</v>
      </c>
      <c r="G13" s="47">
        <v>0.71428573131561279</v>
      </c>
      <c r="H13" s="47">
        <v>0.8875395655632019</v>
      </c>
      <c r="I13" s="47">
        <v>0.57405662536621094</v>
      </c>
      <c r="J13" s="47">
        <v>9.7635947167873383E-2</v>
      </c>
      <c r="K13" s="47">
        <v>0.4235636293888092</v>
      </c>
      <c r="L13" s="47">
        <v>0.62642753124237061</v>
      </c>
      <c r="M13" s="47">
        <v>0.37643703818321228</v>
      </c>
      <c r="N13" s="47">
        <v>0.39473423361778259</v>
      </c>
      <c r="O13" s="47">
        <v>0.67381095886230469</v>
      </c>
      <c r="P13" s="47">
        <v>0.18221712112426758</v>
      </c>
      <c r="Q13" s="47">
        <v>0.65307086706161499</v>
      </c>
      <c r="R13" s="47">
        <v>0.42504435777664185</v>
      </c>
      <c r="S13" s="47">
        <v>0.82603722810745239</v>
      </c>
      <c r="T13" s="47">
        <v>0.69306933879852295</v>
      </c>
      <c r="U13" s="47">
        <v>0.3106364905834198</v>
      </c>
      <c r="V13" s="47">
        <v>0.86885243654251099</v>
      </c>
      <c r="W13" s="47">
        <v>1</v>
      </c>
      <c r="X13" s="47">
        <v>5.8602236211299896E-2</v>
      </c>
      <c r="Y13" s="47" t="s">
        <v>508</v>
      </c>
      <c r="Z13" s="47">
        <v>0.20945645868778229</v>
      </c>
      <c r="AA13" s="47">
        <v>0.45484417676925659</v>
      </c>
      <c r="AB13" s="47">
        <v>0.72205305099487305</v>
      </c>
      <c r="AC13" s="47">
        <v>0.62821686267852783</v>
      </c>
      <c r="AD13" s="47">
        <v>0.56217104196548462</v>
      </c>
      <c r="AE13" s="47">
        <v>0.67794859409332275</v>
      </c>
      <c r="AF13" s="47">
        <v>0.28583741188049316</v>
      </c>
      <c r="AG13" s="47">
        <v>0.4012831449508667</v>
      </c>
      <c r="AH13" s="47">
        <v>0.27643853425979614</v>
      </c>
      <c r="AI13" s="47">
        <v>0.45710143446922302</v>
      </c>
      <c r="AJ13" s="47">
        <v>0.49892562627792358</v>
      </c>
      <c r="AK13" s="47">
        <v>0.15950919687747955</v>
      </c>
      <c r="AL13" s="47">
        <v>0.3170616626739502</v>
      </c>
      <c r="AM13" s="47" t="s">
        <v>508</v>
      </c>
      <c r="AN13" s="47">
        <v>0.32320135831832886</v>
      </c>
      <c r="AO13" s="47">
        <v>62</v>
      </c>
      <c r="AP13" s="47">
        <v>0.45529061555862427</v>
      </c>
      <c r="AQ13" s="47">
        <v>38</v>
      </c>
      <c r="AR13" s="47">
        <v>0.48353582620620728</v>
      </c>
      <c r="AS13" s="47">
        <v>56</v>
      </c>
      <c r="AT13" s="47">
        <v>0.67464888095855713</v>
      </c>
      <c r="AU13" s="47">
        <v>11</v>
      </c>
      <c r="AV13" s="47">
        <v>0.42268621921539307</v>
      </c>
      <c r="AW13" s="47">
        <v>30</v>
      </c>
      <c r="AX13" s="47">
        <v>0.59182131290435791</v>
      </c>
      <c r="AY13" s="47">
        <v>46</v>
      </c>
      <c r="AZ13" s="47">
        <v>0.4103769063949585</v>
      </c>
      <c r="BA13" s="47">
        <v>24</v>
      </c>
      <c r="BB13" s="47">
        <v>0.56837946176528931</v>
      </c>
      <c r="BC13" s="47">
        <v>21</v>
      </c>
      <c r="BD13" s="47">
        <v>0.35814946889877319</v>
      </c>
      <c r="BE13" s="47">
        <v>84</v>
      </c>
      <c r="BF13" s="47">
        <v>0.38224822282791138</v>
      </c>
      <c r="BG13" s="47">
        <v>35</v>
      </c>
      <c r="BH13" s="47">
        <v>0.44615736603736877</v>
      </c>
      <c r="BI13" s="47">
        <v>55</v>
      </c>
      <c r="BJ13" s="47">
        <v>0.47751644253730774</v>
      </c>
      <c r="BK13" s="47">
        <v>53</v>
      </c>
      <c r="BL13" s="47">
        <v>0.60250365734100342</v>
      </c>
      <c r="BM13" s="47">
        <v>16</v>
      </c>
      <c r="BN13" s="47">
        <v>0.47665506601333618</v>
      </c>
      <c r="BO13" s="47">
        <v>44</v>
      </c>
    </row>
    <row r="14" spans="1:67" x14ac:dyDescent="0.25">
      <c r="A14" s="47" t="s">
        <v>517</v>
      </c>
      <c r="B14" t="s">
        <v>79</v>
      </c>
      <c r="C14" s="47">
        <v>0.29590669274330139</v>
      </c>
      <c r="D14" s="47">
        <v>7.4948981404304504E-2</v>
      </c>
      <c r="E14" s="47">
        <v>0.30008620023727417</v>
      </c>
      <c r="F14" s="47">
        <v>0.37276992201805115</v>
      </c>
      <c r="G14" s="47">
        <v>0.25714287161827087</v>
      </c>
      <c r="H14" s="47">
        <v>0.72026878595352173</v>
      </c>
      <c r="I14" s="47">
        <v>0.50823694467544556</v>
      </c>
      <c r="J14" s="47">
        <v>0.30870640277862549</v>
      </c>
      <c r="K14" s="47">
        <v>0.43729168176651001</v>
      </c>
      <c r="L14" s="47">
        <v>0.60073429346084595</v>
      </c>
      <c r="M14" s="47">
        <v>0.53454393148422241</v>
      </c>
      <c r="N14" s="47">
        <v>0.73596715927124023</v>
      </c>
      <c r="O14" s="47">
        <v>0.68602144718170166</v>
      </c>
      <c r="P14" s="47">
        <v>0.36738479137420654</v>
      </c>
      <c r="Q14" s="47">
        <v>0.65166169404983521</v>
      </c>
      <c r="R14" s="47">
        <v>0.31225654482841492</v>
      </c>
      <c r="S14" s="47">
        <v>0.67826086282730103</v>
      </c>
      <c r="T14" s="47">
        <v>0.34891080856323242</v>
      </c>
      <c r="U14" s="47">
        <v>0.44599467515945435</v>
      </c>
      <c r="V14" s="47">
        <v>0.77049177885055542</v>
      </c>
      <c r="W14" s="47">
        <v>0.56217712163925171</v>
      </c>
      <c r="X14" s="47">
        <v>1.6759477555751801E-2</v>
      </c>
      <c r="Y14" s="47">
        <v>0.49500000476837158</v>
      </c>
      <c r="Z14" s="47">
        <v>0.25452536344528198</v>
      </c>
      <c r="AA14" s="47">
        <v>0.38409295678138733</v>
      </c>
      <c r="AB14" s="47">
        <v>0.493093341588974</v>
      </c>
      <c r="AC14" s="47">
        <v>0.72881579399108887</v>
      </c>
      <c r="AD14" s="47">
        <v>0.26987934112548828</v>
      </c>
      <c r="AE14" s="47">
        <v>0.47911641001701355</v>
      </c>
      <c r="AF14" s="47">
        <v>0.31002888083457947</v>
      </c>
      <c r="AG14" s="47">
        <v>0.66778659820556641</v>
      </c>
      <c r="AH14" s="47">
        <v>0.12630033493041992</v>
      </c>
      <c r="AI14" s="47">
        <v>0.52827787399291992</v>
      </c>
      <c r="AJ14" s="47">
        <v>0.25659167766571045</v>
      </c>
      <c r="AK14" s="47">
        <v>0.54660731554031372</v>
      </c>
      <c r="AL14" s="47">
        <v>0.30975991487503052</v>
      </c>
      <c r="AM14" s="47" t="s">
        <v>508</v>
      </c>
      <c r="AN14" s="47">
        <v>0.2609279453754425</v>
      </c>
      <c r="AO14" s="47">
        <v>73</v>
      </c>
      <c r="AP14" s="47">
        <v>0.57713425159454346</v>
      </c>
      <c r="AQ14" s="47">
        <v>17</v>
      </c>
      <c r="AR14" s="47">
        <v>0.50433111190795898</v>
      </c>
      <c r="AS14" s="47">
        <v>48</v>
      </c>
      <c r="AT14" s="47">
        <v>0.56091451644897461</v>
      </c>
      <c r="AU14" s="47">
        <v>36</v>
      </c>
      <c r="AV14" s="47">
        <v>0.33211550116539001</v>
      </c>
      <c r="AW14" s="47">
        <v>69</v>
      </c>
      <c r="AX14" s="47">
        <v>0.46897035837173462</v>
      </c>
      <c r="AY14" s="47">
        <v>63</v>
      </c>
      <c r="AZ14" s="47">
        <v>0.39580804109573364</v>
      </c>
      <c r="BA14" s="47">
        <v>29</v>
      </c>
      <c r="BB14" s="47">
        <v>0.44858875870704651</v>
      </c>
      <c r="BC14" s="47">
        <v>58</v>
      </c>
      <c r="BD14" s="47">
        <v>0.41030919551849365</v>
      </c>
      <c r="BE14" s="47">
        <v>71</v>
      </c>
      <c r="BF14" s="47">
        <v>0.38451743125915527</v>
      </c>
      <c r="BG14" s="47">
        <v>34</v>
      </c>
      <c r="BH14" s="47">
        <v>0.54208147525787354</v>
      </c>
      <c r="BI14" s="47">
        <v>25</v>
      </c>
      <c r="BJ14" s="47">
        <v>0.35430234670639038</v>
      </c>
      <c r="BK14" s="47">
        <v>88</v>
      </c>
      <c r="BL14" s="47">
        <v>0.47869867086410522</v>
      </c>
      <c r="BM14" s="47">
        <v>59</v>
      </c>
      <c r="BN14" s="47">
        <v>0.4398999810218811</v>
      </c>
      <c r="BO14" s="47">
        <v>57</v>
      </c>
    </row>
    <row r="15" spans="1:67" x14ac:dyDescent="0.25">
      <c r="A15" s="47" t="s">
        <v>312</v>
      </c>
      <c r="B15" t="s">
        <v>78</v>
      </c>
      <c r="C15" s="47">
        <v>0.49225413799285889</v>
      </c>
      <c r="D15" s="47">
        <v>0.94646698236465454</v>
      </c>
      <c r="E15" s="47">
        <v>0.5782625675201416</v>
      </c>
      <c r="F15" s="47">
        <v>0.43306434154510498</v>
      </c>
      <c r="G15" s="47">
        <v>0.20000000298023224</v>
      </c>
      <c r="H15" s="47">
        <v>0.648429274559021</v>
      </c>
      <c r="I15" s="47">
        <v>0.39778518676757813</v>
      </c>
      <c r="J15" s="47">
        <v>0.29621830582618713</v>
      </c>
      <c r="K15" s="47">
        <v>0.60592621564865112</v>
      </c>
      <c r="L15" s="47">
        <v>0.59423547983169556</v>
      </c>
      <c r="M15" s="47">
        <v>0.48622006177902222</v>
      </c>
      <c r="N15" s="47">
        <v>0.68358218669891357</v>
      </c>
      <c r="O15" s="47">
        <v>0.75999200344085693</v>
      </c>
      <c r="P15" s="47">
        <v>0.37438574433326721</v>
      </c>
      <c r="Q15" s="47">
        <v>0.59124523401260376</v>
      </c>
      <c r="R15" s="47">
        <v>0.36936467885971069</v>
      </c>
      <c r="S15" s="47">
        <v>0.56256449222564697</v>
      </c>
      <c r="T15" s="47">
        <v>0.65731477737426758</v>
      </c>
      <c r="U15" s="47">
        <v>0.4664873480796814</v>
      </c>
      <c r="V15" s="47">
        <v>0.5387648344039917</v>
      </c>
      <c r="W15" s="47">
        <v>0.87104237079620361</v>
      </c>
      <c r="X15" s="47">
        <v>4.9672782421112061E-2</v>
      </c>
      <c r="Y15" s="47">
        <v>0.84500002861022949</v>
      </c>
      <c r="Z15" s="47">
        <v>0.20618322491645813</v>
      </c>
      <c r="AA15" s="47">
        <v>0.7913472056388855</v>
      </c>
      <c r="AB15" s="47">
        <v>0.72979444265365601</v>
      </c>
      <c r="AC15" s="47">
        <v>0.7422834038734436</v>
      </c>
      <c r="AD15" s="47">
        <v>0.58139723539352417</v>
      </c>
      <c r="AE15" s="47">
        <v>0.66031032800674438</v>
      </c>
      <c r="AF15" s="47">
        <v>0.36088982224464417</v>
      </c>
      <c r="AG15" s="47">
        <v>0.39677304029464722</v>
      </c>
      <c r="AH15" s="47">
        <v>8.8288083672523499E-2</v>
      </c>
      <c r="AI15" s="47">
        <v>0.68440288305282593</v>
      </c>
      <c r="AJ15" s="47">
        <v>0.61682450771331787</v>
      </c>
      <c r="AK15" s="47">
        <v>0.73268187046051025</v>
      </c>
      <c r="AL15" s="47">
        <v>0.48237445950508118</v>
      </c>
      <c r="AM15" s="47" t="s">
        <v>508</v>
      </c>
      <c r="AN15" s="47">
        <v>0.61251199245452881</v>
      </c>
      <c r="AO15" s="47">
        <v>12</v>
      </c>
      <c r="AP15" s="47">
        <v>0.59249097108840942</v>
      </c>
      <c r="AQ15" s="47">
        <v>15</v>
      </c>
      <c r="AR15" s="47">
        <v>0.52374690771102905</v>
      </c>
      <c r="AS15" s="47">
        <v>39</v>
      </c>
      <c r="AT15" s="47">
        <v>0.55628287792205811</v>
      </c>
      <c r="AU15" s="47">
        <v>37</v>
      </c>
      <c r="AV15" s="47">
        <v>0.49297460913658142</v>
      </c>
      <c r="AW15" s="47">
        <v>9</v>
      </c>
      <c r="AX15" s="47">
        <v>0.71120560169219971</v>
      </c>
      <c r="AY15" s="47">
        <v>3</v>
      </c>
      <c r="AZ15" s="47">
        <v>0.37656530737876892</v>
      </c>
      <c r="BA15" s="47">
        <v>37</v>
      </c>
      <c r="BB15" s="47">
        <v>0.38560819625854492</v>
      </c>
      <c r="BC15" s="47">
        <v>75</v>
      </c>
      <c r="BD15" s="47">
        <v>0.6290709376335144</v>
      </c>
      <c r="BE15" s="47">
        <v>5</v>
      </c>
      <c r="BF15" s="47">
        <v>0.40880414843559265</v>
      </c>
      <c r="BG15" s="47">
        <v>23</v>
      </c>
      <c r="BH15" s="47">
        <v>0.58185988664627075</v>
      </c>
      <c r="BI15" s="47">
        <v>17</v>
      </c>
      <c r="BJ15" s="47">
        <v>0.55311262607574463</v>
      </c>
      <c r="BK15" s="47">
        <v>22</v>
      </c>
      <c r="BL15" s="47">
        <v>0.62531548738479614</v>
      </c>
      <c r="BM15" s="47">
        <v>11</v>
      </c>
      <c r="BN15" s="47">
        <v>0.54227304458618164</v>
      </c>
      <c r="BO15" s="47">
        <v>16</v>
      </c>
    </row>
    <row r="16" spans="1:67" x14ac:dyDescent="0.25">
      <c r="A16" s="47" t="s">
        <v>315</v>
      </c>
      <c r="B16" t="s">
        <v>73</v>
      </c>
      <c r="C16" s="47">
        <v>0.54348659515380859</v>
      </c>
      <c r="D16" s="47">
        <v>0.79296404123306274</v>
      </c>
      <c r="E16" s="47">
        <v>0.55657655000686646</v>
      </c>
      <c r="F16" s="47">
        <v>0.45952281355857849</v>
      </c>
      <c r="G16" s="47">
        <v>0.45714285969734192</v>
      </c>
      <c r="H16" s="47">
        <v>0.81930887699127197</v>
      </c>
      <c r="I16" s="47">
        <v>0.61702418327331543</v>
      </c>
      <c r="J16" s="47">
        <v>0.16579359769821167</v>
      </c>
      <c r="K16" s="47">
        <v>0.80156487226486206</v>
      </c>
      <c r="L16" s="47">
        <v>0.64032483100891113</v>
      </c>
      <c r="M16" s="47">
        <v>0.50954854488372803</v>
      </c>
      <c r="N16" s="47">
        <v>0.68193894624710083</v>
      </c>
      <c r="O16" s="47">
        <v>0.71908128261566162</v>
      </c>
      <c r="P16" s="47">
        <v>0.4517441987991333</v>
      </c>
      <c r="Q16" s="47">
        <v>0.69529366493225098</v>
      </c>
      <c r="R16" s="47">
        <v>0.49001407623291016</v>
      </c>
      <c r="S16" s="47">
        <v>0.75628381967544556</v>
      </c>
      <c r="T16" s="47">
        <v>0.726531982421875</v>
      </c>
      <c r="U16" s="47">
        <v>0.47644305229187012</v>
      </c>
      <c r="V16" s="47">
        <v>0.58126521110534668</v>
      </c>
      <c r="W16" s="47">
        <v>0.73300105333328247</v>
      </c>
      <c r="X16" s="47">
        <v>4.0449928492307663E-2</v>
      </c>
      <c r="Y16" s="47">
        <v>0.67250001430511475</v>
      </c>
      <c r="Z16" s="47">
        <v>0.35547167062759399</v>
      </c>
      <c r="AA16" s="47">
        <v>0.20951300859451294</v>
      </c>
      <c r="AB16" s="47">
        <v>0.8651164174079895</v>
      </c>
      <c r="AC16" s="47">
        <v>0.81899780035018921</v>
      </c>
      <c r="AD16" s="47">
        <v>0.64447635412216187</v>
      </c>
      <c r="AE16" s="47">
        <v>0.65971040725708008</v>
      </c>
      <c r="AF16" s="47">
        <v>0.27202689647674561</v>
      </c>
      <c r="AG16" s="47">
        <v>0.54157280921936035</v>
      </c>
      <c r="AH16" s="47">
        <v>0.13425925374031067</v>
      </c>
      <c r="AI16" s="47">
        <v>0.5135381817817688</v>
      </c>
      <c r="AJ16" s="47">
        <v>0.39894199371337891</v>
      </c>
      <c r="AK16" s="47">
        <v>0.88650310039520264</v>
      </c>
      <c r="AL16" s="47">
        <v>0.53537321090698242</v>
      </c>
      <c r="AM16" s="47" t="s">
        <v>508</v>
      </c>
      <c r="AN16" s="47">
        <v>0.58813750743865967</v>
      </c>
      <c r="AO16" s="47">
        <v>14</v>
      </c>
      <c r="AP16" s="47">
        <v>0.65834426879882813</v>
      </c>
      <c r="AQ16" s="47">
        <v>11</v>
      </c>
      <c r="AR16" s="47">
        <v>0.58903330564498901</v>
      </c>
      <c r="AS16" s="47">
        <v>16</v>
      </c>
      <c r="AT16" s="47">
        <v>0.63513100147247314</v>
      </c>
      <c r="AU16" s="47">
        <v>18</v>
      </c>
      <c r="AV16" s="47">
        <v>0.45035567879676819</v>
      </c>
      <c r="AW16" s="47">
        <v>21</v>
      </c>
      <c r="AX16" s="47">
        <v>0.63452589511871338</v>
      </c>
      <c r="AY16" s="47">
        <v>31</v>
      </c>
      <c r="AZ16" s="47">
        <v>0.40189233422279358</v>
      </c>
      <c r="BA16" s="47">
        <v>28</v>
      </c>
      <c r="BB16" s="47">
        <v>0.51481735706329346</v>
      </c>
      <c r="BC16" s="47">
        <v>37</v>
      </c>
      <c r="BD16" s="47">
        <v>0.58358913660049438</v>
      </c>
      <c r="BE16" s="47">
        <v>15</v>
      </c>
      <c r="BF16" s="47">
        <v>0.44979056715965271</v>
      </c>
      <c r="BG16" s="47">
        <v>9</v>
      </c>
      <c r="BH16" s="47">
        <v>0.64160662889480591</v>
      </c>
      <c r="BI16" s="47">
        <v>9</v>
      </c>
      <c r="BJ16" s="47">
        <v>0.55637878179550171</v>
      </c>
      <c r="BK16" s="47">
        <v>17</v>
      </c>
      <c r="BL16" s="47">
        <v>0.59925800561904907</v>
      </c>
      <c r="BM16" s="47">
        <v>18</v>
      </c>
      <c r="BN16" s="47">
        <v>0.56175851821899414</v>
      </c>
      <c r="BO16" s="47">
        <v>11</v>
      </c>
    </row>
    <row r="17" spans="1:67" x14ac:dyDescent="0.25">
      <c r="A17" s="47" t="s">
        <v>518</v>
      </c>
      <c r="B17" t="s">
        <v>71</v>
      </c>
      <c r="C17" s="47" t="s">
        <v>508</v>
      </c>
      <c r="D17" s="47">
        <v>0.51440703868865967</v>
      </c>
      <c r="E17" s="47">
        <v>1.7996312218215849E-9</v>
      </c>
      <c r="F17" s="47">
        <v>7.6414287090301514E-2</v>
      </c>
      <c r="G17" s="47">
        <v>0.5</v>
      </c>
      <c r="H17" s="47">
        <v>0.64636844396591187</v>
      </c>
      <c r="I17" s="47">
        <v>0.2945098876953125</v>
      </c>
      <c r="J17" s="47">
        <v>7.2709143161773682E-2</v>
      </c>
      <c r="K17" s="47">
        <v>0.32149785757064819</v>
      </c>
      <c r="L17" s="47">
        <v>0.688698410987854</v>
      </c>
      <c r="M17" s="47">
        <v>0.34020143747329712</v>
      </c>
      <c r="N17" s="47">
        <v>0.32095813751220703</v>
      </c>
      <c r="O17" s="47">
        <v>0.61895483732223511</v>
      </c>
      <c r="P17" s="47">
        <v>0.50972223281860352</v>
      </c>
      <c r="Q17" s="47">
        <v>0.53425365686416626</v>
      </c>
      <c r="R17" s="47">
        <v>0.15773221850395203</v>
      </c>
      <c r="S17" s="47">
        <v>2.6338674128055573E-2</v>
      </c>
      <c r="T17" s="47">
        <v>8.5551321506500244E-2</v>
      </c>
      <c r="U17" s="47">
        <v>0.29526382684707642</v>
      </c>
      <c r="V17" s="47">
        <v>0.37609454989433289</v>
      </c>
      <c r="W17" s="47">
        <v>0.41531237959861755</v>
      </c>
      <c r="X17" s="47">
        <v>0.46117982268333435</v>
      </c>
      <c r="Y17" s="47">
        <v>0.24500000476837158</v>
      </c>
      <c r="Z17" s="47">
        <v>0.29524636268615723</v>
      </c>
      <c r="AA17" s="47">
        <v>0.53641945123672485</v>
      </c>
      <c r="AB17" s="47">
        <v>0.44385680556297302</v>
      </c>
      <c r="AC17" s="47">
        <v>0.48676779866218567</v>
      </c>
      <c r="AD17" s="47">
        <v>0.28965124487876892</v>
      </c>
      <c r="AE17" s="47">
        <v>0.23601417243480682</v>
      </c>
      <c r="AF17" s="47">
        <v>0.42300316691398621</v>
      </c>
      <c r="AG17" s="47">
        <v>0.57201778888702393</v>
      </c>
      <c r="AH17" s="47">
        <v>0.17670145630836487</v>
      </c>
      <c r="AI17" s="47">
        <v>0.50761210918426514</v>
      </c>
      <c r="AJ17" s="47">
        <v>0.25959235429763794</v>
      </c>
      <c r="AK17" s="47">
        <v>0.59225267171859741</v>
      </c>
      <c r="AL17" s="47">
        <v>0.22768700122833252</v>
      </c>
      <c r="AM17" s="47" t="s">
        <v>508</v>
      </c>
      <c r="AN17" s="47">
        <v>0.19694043695926666</v>
      </c>
      <c r="AO17" s="47">
        <v>81</v>
      </c>
      <c r="AP17" s="47">
        <v>0.41783896088600159</v>
      </c>
      <c r="AQ17" s="47">
        <v>47</v>
      </c>
      <c r="AR17" s="47">
        <v>0.45516574382781982</v>
      </c>
      <c r="AS17" s="47">
        <v>64</v>
      </c>
      <c r="AT17" s="47">
        <v>0.19581209123134613</v>
      </c>
      <c r="AU17" s="47">
        <v>85</v>
      </c>
      <c r="AV17" s="47">
        <v>0.35418462753295898</v>
      </c>
      <c r="AW17" s="47">
        <v>59</v>
      </c>
      <c r="AX17" s="47">
        <v>0.43917381763458252</v>
      </c>
      <c r="AY17" s="47">
        <v>71</v>
      </c>
      <c r="AZ17" s="47">
        <v>0.35193413496017456</v>
      </c>
      <c r="BA17" s="47">
        <v>53</v>
      </c>
      <c r="BB17" s="47">
        <v>0.37839686870574951</v>
      </c>
      <c r="BC17" s="47">
        <v>76</v>
      </c>
      <c r="BD17" s="47">
        <v>0.39678603410720825</v>
      </c>
      <c r="BE17" s="47">
        <v>73</v>
      </c>
      <c r="BF17" s="47">
        <v>0.22146604955196381</v>
      </c>
      <c r="BG17" s="47">
        <v>87</v>
      </c>
      <c r="BH17" s="47">
        <v>0.37336301803588867</v>
      </c>
      <c r="BI17" s="47">
        <v>75</v>
      </c>
      <c r="BJ17" s="47">
        <v>0.44804218411445618</v>
      </c>
      <c r="BK17" s="47">
        <v>64</v>
      </c>
      <c r="BL17" s="47">
        <v>0.39526867866516113</v>
      </c>
      <c r="BM17" s="47">
        <v>73</v>
      </c>
      <c r="BN17" s="47">
        <v>0.35572096705436707</v>
      </c>
      <c r="BO17" s="47">
        <v>79</v>
      </c>
    </row>
    <row r="18" spans="1:67" x14ac:dyDescent="0.25">
      <c r="A18" s="47" t="s">
        <v>317</v>
      </c>
      <c r="B18" t="s">
        <v>103</v>
      </c>
      <c r="C18" s="47">
        <v>0.54495495557785034</v>
      </c>
      <c r="D18" s="47">
        <v>8.7190434336662292E-2</v>
      </c>
      <c r="E18" s="47">
        <v>0.41681790351867676</v>
      </c>
      <c r="F18" s="47">
        <v>0.28149405121803284</v>
      </c>
      <c r="G18" s="47">
        <v>0.32857143878936768</v>
      </c>
      <c r="H18" s="47">
        <v>0.75532031059265137</v>
      </c>
      <c r="I18" s="47">
        <v>0.21076172590255737</v>
      </c>
      <c r="J18" s="47">
        <v>0.51632636785507202</v>
      </c>
      <c r="K18" s="47">
        <v>0.14693143963813782</v>
      </c>
      <c r="L18" s="47">
        <v>0.31634968519210815</v>
      </c>
      <c r="M18" s="47">
        <v>0.34352391958236694</v>
      </c>
      <c r="N18" s="47">
        <v>0.26739847660064697</v>
      </c>
      <c r="O18" s="47">
        <v>0.69564759731292725</v>
      </c>
      <c r="P18" s="47">
        <v>0.67403095960617065</v>
      </c>
      <c r="Q18" s="47">
        <v>0.48084869980812073</v>
      </c>
      <c r="R18" s="47">
        <v>0.43710747361183167</v>
      </c>
      <c r="S18" s="47">
        <v>0.33297377824783325</v>
      </c>
      <c r="T18" s="47">
        <v>0.36412650346755981</v>
      </c>
      <c r="U18" s="47">
        <v>0.27008545398712158</v>
      </c>
      <c r="V18" s="47">
        <v>0.27804183959960938</v>
      </c>
      <c r="W18" s="47">
        <v>0.40029746294021606</v>
      </c>
      <c r="X18" s="47">
        <v>0.25134274363517761</v>
      </c>
      <c r="Y18" s="47">
        <v>0.41249999403953552</v>
      </c>
      <c r="Z18" s="47">
        <v>0.25727328658103943</v>
      </c>
      <c r="AA18" s="47">
        <v>0.437379390001297</v>
      </c>
      <c r="AB18" s="47">
        <v>0.65714895725250244</v>
      </c>
      <c r="AC18" s="47">
        <v>0.536887526512146</v>
      </c>
      <c r="AD18" s="47">
        <v>0.2151152491569519</v>
      </c>
      <c r="AE18" s="47">
        <v>0.36163133382797241</v>
      </c>
      <c r="AF18" s="47">
        <v>0.16101016104221344</v>
      </c>
      <c r="AG18" s="47">
        <v>0.29132291674613953</v>
      </c>
      <c r="AH18" s="47">
        <v>0.34715163707733154</v>
      </c>
      <c r="AI18" s="47">
        <v>0.5070832371711731</v>
      </c>
      <c r="AJ18" s="47">
        <v>0.62537026405334473</v>
      </c>
      <c r="AK18" s="47">
        <v>0.66917461156845093</v>
      </c>
      <c r="AL18" s="47">
        <v>0.46989896893501282</v>
      </c>
      <c r="AM18" s="47" t="s">
        <v>508</v>
      </c>
      <c r="AN18" s="47">
        <v>0.33261433243751526</v>
      </c>
      <c r="AO18" s="47">
        <v>60</v>
      </c>
      <c r="AP18" s="47">
        <v>0.26855087280273438</v>
      </c>
      <c r="AQ18" s="47">
        <v>80</v>
      </c>
      <c r="AR18" s="47">
        <v>0.57190871238708496</v>
      </c>
      <c r="AS18" s="47">
        <v>22</v>
      </c>
      <c r="AT18" s="47">
        <v>0.31130689382553101</v>
      </c>
      <c r="AU18" s="47">
        <v>71</v>
      </c>
      <c r="AV18" s="47">
        <v>0.33035337924957275</v>
      </c>
      <c r="AW18" s="47">
        <v>71</v>
      </c>
      <c r="AX18" s="47">
        <v>0.46163278818130493</v>
      </c>
      <c r="AY18" s="47">
        <v>67</v>
      </c>
      <c r="AZ18" s="47">
        <v>0.29027900099754333</v>
      </c>
      <c r="BA18" s="47">
        <v>72</v>
      </c>
      <c r="BB18" s="47">
        <v>0.45274496078491211</v>
      </c>
      <c r="BC18" s="47">
        <v>54</v>
      </c>
      <c r="BD18" s="47">
        <v>0.56788176298141479</v>
      </c>
      <c r="BE18" s="47">
        <v>19</v>
      </c>
      <c r="BF18" s="47">
        <v>0.34108969569206238</v>
      </c>
      <c r="BG18" s="47">
        <v>57</v>
      </c>
      <c r="BH18" s="47">
        <v>0.40354695916175842</v>
      </c>
      <c r="BI18" s="47">
        <v>66</v>
      </c>
      <c r="BJ18" s="47">
        <v>0.43243223428726196</v>
      </c>
      <c r="BK18" s="47">
        <v>71</v>
      </c>
      <c r="BL18" s="47">
        <v>0.41727450489997864</v>
      </c>
      <c r="BM18" s="47">
        <v>70</v>
      </c>
      <c r="BN18" s="47">
        <v>0.39858585596084595</v>
      </c>
      <c r="BO18" s="47">
        <v>65</v>
      </c>
    </row>
    <row r="19" spans="1:67" x14ac:dyDescent="0.25">
      <c r="A19" s="47" t="s">
        <v>519</v>
      </c>
      <c r="B19" t="s">
        <v>81</v>
      </c>
      <c r="C19" s="47">
        <v>0.34459862112998962</v>
      </c>
      <c r="D19" s="47">
        <v>0.2986656129360199</v>
      </c>
      <c r="E19" s="47">
        <v>0.28470876812934875</v>
      </c>
      <c r="F19" s="47">
        <v>0.10935461521148682</v>
      </c>
      <c r="G19" s="47">
        <v>0.40000000596046448</v>
      </c>
      <c r="H19" s="47">
        <v>0.69264441728591919</v>
      </c>
      <c r="I19" s="47">
        <v>0.16798591613769531</v>
      </c>
      <c r="J19" s="47">
        <v>0.35888221859931946</v>
      </c>
      <c r="K19" s="47">
        <v>0.14829671382904053</v>
      </c>
      <c r="L19" s="47">
        <v>0.46604523062705994</v>
      </c>
      <c r="M19" s="47">
        <v>0.3787006139755249</v>
      </c>
      <c r="N19" s="47">
        <v>0.27714484930038452</v>
      </c>
      <c r="O19" s="47">
        <v>0.62013024091720581</v>
      </c>
      <c r="P19" s="47">
        <v>0.53909629583358765</v>
      </c>
      <c r="Q19" s="47">
        <v>0.3978385329246521</v>
      </c>
      <c r="R19" s="47">
        <v>0.24080941081047058</v>
      </c>
      <c r="S19" s="47">
        <v>0.34617716073989868</v>
      </c>
      <c r="T19" s="47">
        <v>0.28338780999183655</v>
      </c>
      <c r="U19" s="47">
        <v>0.32007431983947754</v>
      </c>
      <c r="V19" s="47">
        <v>0.44262295961380005</v>
      </c>
      <c r="W19" s="47">
        <v>0.59252452850341797</v>
      </c>
      <c r="X19" s="47">
        <v>0.16214451193809509</v>
      </c>
      <c r="Y19" s="47">
        <v>0.38249999284744263</v>
      </c>
      <c r="Z19" s="47">
        <v>0.23051629960536957</v>
      </c>
      <c r="AA19" s="47">
        <v>0.44744661450386047</v>
      </c>
      <c r="AB19" s="47">
        <v>0.47857502102851868</v>
      </c>
      <c r="AC19" s="47">
        <v>0.59560531377792358</v>
      </c>
      <c r="AD19" s="47">
        <v>0.23504436016082764</v>
      </c>
      <c r="AE19" s="47">
        <v>0.36771833896636963</v>
      </c>
      <c r="AF19" s="47">
        <v>0.13170428574085236</v>
      </c>
      <c r="AG19" s="47">
        <v>0.34952268004417419</v>
      </c>
      <c r="AH19" s="47">
        <v>0.10789898782968521</v>
      </c>
      <c r="AI19" s="47">
        <v>0.52604544162750244</v>
      </c>
      <c r="AJ19" s="47">
        <v>0.71471923589706421</v>
      </c>
      <c r="AK19" s="47">
        <v>0.54398852586746216</v>
      </c>
      <c r="AL19" s="47">
        <v>0.47882759571075439</v>
      </c>
      <c r="AM19" s="47" t="s">
        <v>508</v>
      </c>
      <c r="AN19" s="47">
        <v>0.25933191180229187</v>
      </c>
      <c r="AO19" s="47">
        <v>74</v>
      </c>
      <c r="AP19" s="47">
        <v>0.31754684448242188</v>
      </c>
      <c r="AQ19" s="47">
        <v>71</v>
      </c>
      <c r="AR19" s="47">
        <v>0.44946861267089844</v>
      </c>
      <c r="AS19" s="47">
        <v>67</v>
      </c>
      <c r="AT19" s="47">
        <v>0.34806555509567261</v>
      </c>
      <c r="AU19" s="47">
        <v>67</v>
      </c>
      <c r="AV19" s="47">
        <v>0.34192132949829102</v>
      </c>
      <c r="AW19" s="47">
        <v>68</v>
      </c>
      <c r="AX19" s="47">
        <v>0.43916782736778259</v>
      </c>
      <c r="AY19" s="47">
        <v>72</v>
      </c>
      <c r="AZ19" s="47">
        <v>0.2392110675573349</v>
      </c>
      <c r="BA19" s="47">
        <v>82</v>
      </c>
      <c r="BB19" s="47">
        <v>0.40487813949584961</v>
      </c>
      <c r="BC19" s="47">
        <v>70</v>
      </c>
      <c r="BD19" s="47">
        <v>0.5658951997756958</v>
      </c>
      <c r="BE19" s="47">
        <v>20</v>
      </c>
      <c r="BF19" s="47">
        <v>0.27567791938781738</v>
      </c>
      <c r="BG19" s="47">
        <v>72</v>
      </c>
      <c r="BH19" s="47">
        <v>0.38010275363922119</v>
      </c>
      <c r="BI19" s="47">
        <v>72</v>
      </c>
      <c r="BJ19" s="47">
        <v>0.41855359077453613</v>
      </c>
      <c r="BK19" s="47">
        <v>78</v>
      </c>
      <c r="BL19" s="47">
        <v>0.42143753170967102</v>
      </c>
      <c r="BM19" s="47">
        <v>68</v>
      </c>
      <c r="BN19" s="47">
        <v>0.37394294142723083</v>
      </c>
      <c r="BO19" s="47">
        <v>70</v>
      </c>
    </row>
    <row r="20" spans="1:67" x14ac:dyDescent="0.25">
      <c r="A20" s="47" t="s">
        <v>321</v>
      </c>
      <c r="B20" t="s">
        <v>80</v>
      </c>
      <c r="C20" s="47">
        <v>0.5972362756729126</v>
      </c>
      <c r="D20" s="47">
        <v>0.87051272392272949</v>
      </c>
      <c r="E20" s="47">
        <v>0.48833465576171875</v>
      </c>
      <c r="F20" s="47">
        <v>0.32240739464759827</v>
      </c>
      <c r="G20" s="47">
        <v>0.75714284181594849</v>
      </c>
      <c r="H20" s="47">
        <v>0.71189910173416138</v>
      </c>
      <c r="I20" s="47">
        <v>0.50881409645080566</v>
      </c>
      <c r="J20" s="47">
        <v>0.31199711561203003</v>
      </c>
      <c r="K20" s="47">
        <v>0.24879010021686554</v>
      </c>
      <c r="L20" s="47">
        <v>0.13658498227596283</v>
      </c>
      <c r="M20" s="47">
        <v>0.4084000289440155</v>
      </c>
      <c r="N20" s="47">
        <v>0.41140004992485046</v>
      </c>
      <c r="O20" s="47">
        <v>0.7841726541519165</v>
      </c>
      <c r="P20" s="47">
        <v>0.57189714908599854</v>
      </c>
      <c r="Q20" s="47">
        <v>0.76068651676177979</v>
      </c>
      <c r="R20" s="47">
        <v>0.36162489652633667</v>
      </c>
      <c r="S20" s="47">
        <v>0.59073984622955322</v>
      </c>
      <c r="T20" s="47">
        <v>0.61676287651062012</v>
      </c>
      <c r="U20" s="47">
        <v>0.5964740514755249</v>
      </c>
      <c r="V20" s="47">
        <v>0.86885243654251099</v>
      </c>
      <c r="W20" s="47">
        <v>0.72919958829879761</v>
      </c>
      <c r="X20" s="47">
        <v>0.5654447078704834</v>
      </c>
      <c r="Y20" s="47">
        <v>0.72000002861022949</v>
      </c>
      <c r="Z20" s="47">
        <v>0.36174318194389343</v>
      </c>
      <c r="AA20" s="47">
        <v>0.53772926330566406</v>
      </c>
      <c r="AB20" s="47">
        <v>0.8128618597984314</v>
      </c>
      <c r="AC20" s="47">
        <v>0.77103781700134277</v>
      </c>
      <c r="AD20" s="47">
        <v>0.50627630949020386</v>
      </c>
      <c r="AE20" s="47">
        <v>0.64378523826599121</v>
      </c>
      <c r="AF20" s="47">
        <v>0.51536720991134644</v>
      </c>
      <c r="AG20" s="47">
        <v>0.49084532260894775</v>
      </c>
      <c r="AH20" s="47">
        <v>3.5445734858512878E-2</v>
      </c>
      <c r="AI20" s="47">
        <v>0.42378544807434082</v>
      </c>
      <c r="AJ20" s="47">
        <v>0.47867849469184875</v>
      </c>
      <c r="AK20" s="47">
        <v>0.59880995750427246</v>
      </c>
      <c r="AL20" s="47">
        <v>0.43989348411560059</v>
      </c>
      <c r="AM20" s="47" t="s">
        <v>508</v>
      </c>
      <c r="AN20" s="47">
        <v>0.56962275505065918</v>
      </c>
      <c r="AO20" s="47">
        <v>15</v>
      </c>
      <c r="AP20" s="47">
        <v>0.30129379034042358</v>
      </c>
      <c r="AQ20" s="47">
        <v>76</v>
      </c>
      <c r="AR20" s="47">
        <v>0.61959528923034668</v>
      </c>
      <c r="AS20" s="47">
        <v>10</v>
      </c>
      <c r="AT20" s="47">
        <v>0.66820728778839111</v>
      </c>
      <c r="AU20" s="47">
        <v>12</v>
      </c>
      <c r="AV20" s="47">
        <v>0.59409689903259277</v>
      </c>
      <c r="AW20" s="47">
        <v>1</v>
      </c>
      <c r="AX20" s="47">
        <v>0.65697634220123291</v>
      </c>
      <c r="AY20" s="47">
        <v>19</v>
      </c>
      <c r="AZ20" s="47">
        <v>0.42136088013648987</v>
      </c>
      <c r="BA20" s="47">
        <v>21</v>
      </c>
      <c r="BB20" s="47">
        <v>0.5724632740020752</v>
      </c>
      <c r="BC20" s="47">
        <v>19</v>
      </c>
      <c r="BD20" s="47">
        <v>0.48529183864593506</v>
      </c>
      <c r="BE20" s="47">
        <v>57</v>
      </c>
      <c r="BF20" s="47">
        <v>0.40218228101730347</v>
      </c>
      <c r="BG20" s="47">
        <v>27</v>
      </c>
      <c r="BH20" s="47">
        <v>0.59371137619018555</v>
      </c>
      <c r="BI20" s="47">
        <v>14</v>
      </c>
      <c r="BJ20" s="47">
        <v>0.58666765689849854</v>
      </c>
      <c r="BK20" s="47">
        <v>6</v>
      </c>
      <c r="BL20" s="47">
        <v>0.59028679132461548</v>
      </c>
      <c r="BM20" s="47">
        <v>20</v>
      </c>
      <c r="BN20" s="47">
        <v>0.54321205615997314</v>
      </c>
      <c r="BO20" s="47">
        <v>15</v>
      </c>
    </row>
    <row r="21" spans="1:67" x14ac:dyDescent="0.25">
      <c r="A21" s="47" t="s">
        <v>322</v>
      </c>
      <c r="B21" t="s">
        <v>83</v>
      </c>
      <c r="C21" s="47">
        <v>0.52993977069854736</v>
      </c>
      <c r="D21" s="47">
        <v>0.8925778865814209</v>
      </c>
      <c r="E21" s="47">
        <v>0.60032963752746582</v>
      </c>
      <c r="F21" s="47">
        <v>0.36404389142990112</v>
      </c>
      <c r="G21" s="47">
        <v>0.3571428656578064</v>
      </c>
      <c r="H21" s="47">
        <v>0.74652516841888428</v>
      </c>
      <c r="I21" s="47">
        <v>0.32500135898590088</v>
      </c>
      <c r="J21" s="47">
        <v>0.443724125623703</v>
      </c>
      <c r="K21" s="47">
        <v>0.44158521294593811</v>
      </c>
      <c r="L21" s="47">
        <v>0.55882042646408081</v>
      </c>
      <c r="M21" s="47">
        <v>0.47805827856063843</v>
      </c>
      <c r="N21" s="47">
        <v>0.5019720196723938</v>
      </c>
      <c r="O21" s="47">
        <v>0.7480015754699707</v>
      </c>
      <c r="P21" s="47">
        <v>0.45948466658592224</v>
      </c>
      <c r="Q21" s="47">
        <v>0.61313623189926147</v>
      </c>
      <c r="R21" s="47">
        <v>0.46173840761184692</v>
      </c>
      <c r="S21" s="47">
        <v>0.61957776546478271</v>
      </c>
      <c r="T21" s="47">
        <v>0.6655232310295105</v>
      </c>
      <c r="U21" s="47">
        <v>0.39963814616203308</v>
      </c>
      <c r="V21" s="47">
        <v>0.47730085253715515</v>
      </c>
      <c r="W21" s="47">
        <v>0.65375447273254395</v>
      </c>
      <c r="X21" s="47">
        <v>6.1480507254600525E-2</v>
      </c>
      <c r="Y21" s="47">
        <v>0.59500002861022949</v>
      </c>
      <c r="Z21" s="47">
        <v>0.22631892561912537</v>
      </c>
      <c r="AA21" s="47">
        <v>0.51523566246032715</v>
      </c>
      <c r="AB21" s="47">
        <v>0.73754805326461792</v>
      </c>
      <c r="AC21" s="47">
        <v>0.71808028221130371</v>
      </c>
      <c r="AD21" s="47">
        <v>0.41003397107124329</v>
      </c>
      <c r="AE21" s="47">
        <v>0.63711714744567871</v>
      </c>
      <c r="AF21" s="47">
        <v>0.19943778216838837</v>
      </c>
      <c r="AG21" s="47">
        <v>0.45790991187095642</v>
      </c>
      <c r="AH21" s="47">
        <v>0.15176896750926971</v>
      </c>
      <c r="AI21" s="47">
        <v>0.56663393974304199</v>
      </c>
      <c r="AJ21" s="47">
        <v>0.55465567111968994</v>
      </c>
      <c r="AK21" s="47">
        <v>0.67874902486801147</v>
      </c>
      <c r="AL21" s="47">
        <v>0.43042957782745361</v>
      </c>
      <c r="AM21" s="47" t="s">
        <v>508</v>
      </c>
      <c r="AN21" s="47">
        <v>0.59672278165817261</v>
      </c>
      <c r="AO21" s="47">
        <v>13</v>
      </c>
      <c r="AP21" s="47">
        <v>0.49510899186134338</v>
      </c>
      <c r="AQ21" s="47">
        <v>26</v>
      </c>
      <c r="AR21" s="47">
        <v>0.57059019804000854</v>
      </c>
      <c r="AS21" s="47">
        <v>23</v>
      </c>
      <c r="AT21" s="47">
        <v>0.54050999879837036</v>
      </c>
      <c r="AU21" s="47">
        <v>43</v>
      </c>
      <c r="AV21" s="47">
        <v>0.38413849472999573</v>
      </c>
      <c r="AW21" s="47">
        <v>46</v>
      </c>
      <c r="AX21" s="47">
        <v>0.59522449970245361</v>
      </c>
      <c r="AY21" s="47">
        <v>44</v>
      </c>
      <c r="AZ21" s="47">
        <v>0.36155843734741211</v>
      </c>
      <c r="BA21" s="47">
        <v>47</v>
      </c>
      <c r="BB21" s="47">
        <v>0.46809837222099304</v>
      </c>
      <c r="BC21" s="47">
        <v>46</v>
      </c>
      <c r="BD21" s="47">
        <v>0.55761706829071045</v>
      </c>
      <c r="BE21" s="47">
        <v>24</v>
      </c>
      <c r="BF21" s="47">
        <v>0.38525897264480591</v>
      </c>
      <c r="BG21" s="47">
        <v>33</v>
      </c>
      <c r="BH21" s="47">
        <v>0.54065585136413574</v>
      </c>
      <c r="BI21" s="47">
        <v>28</v>
      </c>
      <c r="BJ21" s="47">
        <v>0.54178369045257568</v>
      </c>
      <c r="BK21" s="47">
        <v>27</v>
      </c>
      <c r="BL21" s="47">
        <v>0.56322091817855835</v>
      </c>
      <c r="BM21" s="47">
        <v>32</v>
      </c>
      <c r="BN21" s="47">
        <v>0.50772988796234131</v>
      </c>
      <c r="BO21" s="47">
        <v>29</v>
      </c>
    </row>
    <row r="22" spans="1:67" x14ac:dyDescent="0.25">
      <c r="A22" s="47" t="s">
        <v>520</v>
      </c>
      <c r="B22" t="s">
        <v>82</v>
      </c>
      <c r="C22" s="47" t="s">
        <v>508</v>
      </c>
      <c r="D22" s="47">
        <v>3.3301334828138351E-2</v>
      </c>
      <c r="E22" s="47">
        <v>0.18268293142318726</v>
      </c>
      <c r="F22" s="47">
        <v>0.14509725570678711</v>
      </c>
      <c r="G22" s="47">
        <v>0.30000001192092896</v>
      </c>
      <c r="H22" s="47">
        <v>0.5553135871887207</v>
      </c>
      <c r="I22" s="47">
        <v>0.27893683314323425</v>
      </c>
      <c r="J22" s="47">
        <v>6.3788026571273804E-2</v>
      </c>
      <c r="K22" s="47">
        <v>0.15179933607578278</v>
      </c>
      <c r="L22" s="47">
        <v>0.38207763433456421</v>
      </c>
      <c r="M22" s="47">
        <v>3.2941173762083054E-2</v>
      </c>
      <c r="N22" s="47">
        <v>7.1384996175765991E-2</v>
      </c>
      <c r="O22" s="47">
        <v>5.5555541068315506E-2</v>
      </c>
      <c r="P22" s="47">
        <v>0.52999049425125122</v>
      </c>
      <c r="Q22" s="47">
        <v>0.26394885778427124</v>
      </c>
      <c r="R22" s="47">
        <v>0.30976429581642151</v>
      </c>
      <c r="S22" s="47">
        <v>0.37446674704551697</v>
      </c>
      <c r="T22" s="47">
        <v>0.19877052307128906</v>
      </c>
      <c r="U22" s="47">
        <v>0.17044918239116669</v>
      </c>
      <c r="V22" s="47">
        <v>0.29431647062301636</v>
      </c>
      <c r="W22" s="47">
        <v>0.22058607637882233</v>
      </c>
      <c r="X22" s="47">
        <v>0.20207566022872925</v>
      </c>
      <c r="Y22" s="47">
        <v>0.16249999403953552</v>
      </c>
      <c r="Z22" s="47">
        <v>8.8413327932357788E-2</v>
      </c>
      <c r="AA22" s="47">
        <v>0.32917183637619019</v>
      </c>
      <c r="AB22" s="47">
        <v>0.54272943735122681</v>
      </c>
      <c r="AC22" s="47">
        <v>0.37385022640228271</v>
      </c>
      <c r="AD22" s="47">
        <v>0.25147375464439392</v>
      </c>
      <c r="AE22" s="47">
        <v>0.26501491665840149</v>
      </c>
      <c r="AF22" s="47">
        <v>9.0528085827827454E-2</v>
      </c>
      <c r="AG22" s="47">
        <v>0.41623672842979431</v>
      </c>
      <c r="AH22" s="47">
        <v>0.12856024503707886</v>
      </c>
      <c r="AI22" s="47">
        <v>0.8110957145690918</v>
      </c>
      <c r="AJ22" s="47">
        <v>0.78486448526382446</v>
      </c>
      <c r="AK22" s="47">
        <v>0.59353458881378174</v>
      </c>
      <c r="AL22" s="47">
        <v>0.43830797076225281</v>
      </c>
      <c r="AM22" s="47" t="s">
        <v>508</v>
      </c>
      <c r="AN22" s="47">
        <v>0.12036050856113434</v>
      </c>
      <c r="AO22" s="47">
        <v>86</v>
      </c>
      <c r="AP22" s="47">
        <v>0.15955078601837158</v>
      </c>
      <c r="AQ22" s="47">
        <v>87</v>
      </c>
      <c r="AR22" s="47">
        <v>0.28981480002403259</v>
      </c>
      <c r="AS22" s="47">
        <v>86</v>
      </c>
      <c r="AT22" s="47">
        <v>0.25950074195861816</v>
      </c>
      <c r="AU22" s="47">
        <v>79</v>
      </c>
      <c r="AV22" s="47">
        <v>0.16839376091957092</v>
      </c>
      <c r="AW22" s="47">
        <v>87</v>
      </c>
      <c r="AX22" s="47">
        <v>0.374306321144104</v>
      </c>
      <c r="AY22" s="47">
        <v>82</v>
      </c>
      <c r="AZ22" s="47">
        <v>0.22508499026298523</v>
      </c>
      <c r="BA22" s="47">
        <v>85</v>
      </c>
      <c r="BB22" s="47">
        <v>0.29950961470603943</v>
      </c>
      <c r="BC22" s="47">
        <v>87</v>
      </c>
      <c r="BD22" s="47">
        <v>0.65695071220397949</v>
      </c>
      <c r="BE22" s="47">
        <v>2</v>
      </c>
      <c r="BF22" s="47">
        <v>0.19901181757450104</v>
      </c>
      <c r="BG22" s="47">
        <v>88</v>
      </c>
      <c r="BH22" s="47">
        <v>0.27500894665718079</v>
      </c>
      <c r="BI22" s="47">
        <v>86</v>
      </c>
      <c r="BJ22" s="47">
        <v>0.36885014176368713</v>
      </c>
      <c r="BK22" s="47">
        <v>86</v>
      </c>
      <c r="BL22" s="47">
        <v>0.31346127390861511</v>
      </c>
      <c r="BM22" s="47">
        <v>85</v>
      </c>
      <c r="BN22" s="47">
        <v>0.28536957502365112</v>
      </c>
      <c r="BO22" s="47">
        <v>88</v>
      </c>
    </row>
    <row r="23" spans="1:67" x14ac:dyDescent="0.25">
      <c r="A23" s="47" t="s">
        <v>521</v>
      </c>
      <c r="B23" t="s">
        <v>84</v>
      </c>
      <c r="C23" s="47">
        <v>0.72412741184234619</v>
      </c>
      <c r="D23" s="47">
        <v>0.68110275268554688</v>
      </c>
      <c r="E23" s="47">
        <v>0.61364120244979858</v>
      </c>
      <c r="F23" s="47">
        <v>0.51617252826690674</v>
      </c>
      <c r="G23" s="47">
        <v>0.37142857909202576</v>
      </c>
      <c r="H23" s="47">
        <v>0.75534039735794067</v>
      </c>
      <c r="I23" s="47">
        <v>0.54375594854354858</v>
      </c>
      <c r="J23" s="47">
        <v>0.18338014185428619</v>
      </c>
      <c r="K23" s="47">
        <v>0.62476694583892822</v>
      </c>
      <c r="L23" s="47">
        <v>0.91678935289382935</v>
      </c>
      <c r="M23" s="47">
        <v>0.88156431913375854</v>
      </c>
      <c r="N23" s="47">
        <v>0.75164169073104858</v>
      </c>
      <c r="O23" s="47">
        <v>0.79546362161636353</v>
      </c>
      <c r="P23" s="47">
        <v>0.44168451428413391</v>
      </c>
      <c r="Q23" s="47">
        <v>0.68717986345291138</v>
      </c>
      <c r="R23" s="47">
        <v>0.37194234132766724</v>
      </c>
      <c r="S23" s="47">
        <v>0.65585774183273315</v>
      </c>
      <c r="T23" s="47">
        <v>0.64434820413589478</v>
      </c>
      <c r="U23" s="47">
        <v>0.66196894645690918</v>
      </c>
      <c r="V23" s="47">
        <v>0.64214402437210083</v>
      </c>
      <c r="W23" s="47">
        <v>0.77966660261154175</v>
      </c>
      <c r="X23" s="47">
        <v>5.4768480360507965E-2</v>
      </c>
      <c r="Y23" s="47">
        <v>0.75</v>
      </c>
      <c r="Z23" s="47">
        <v>0.29413747787475586</v>
      </c>
      <c r="AA23" s="47">
        <v>0.67615556716918945</v>
      </c>
      <c r="AB23" s="47">
        <v>0.79153907299041748</v>
      </c>
      <c r="AC23" s="47">
        <v>0.79143816232681274</v>
      </c>
      <c r="AD23" s="47">
        <v>0.40739166736602783</v>
      </c>
      <c r="AE23" s="47">
        <v>0.68977105617523193</v>
      </c>
      <c r="AF23" s="47">
        <v>0.19554027915000916</v>
      </c>
      <c r="AG23" s="47">
        <v>0.50419336557388306</v>
      </c>
      <c r="AH23" s="47">
        <v>0.16221567988395691</v>
      </c>
      <c r="AI23" s="47">
        <v>0.48212301731109619</v>
      </c>
      <c r="AJ23" s="47">
        <v>0.67893379926681519</v>
      </c>
      <c r="AK23" s="47">
        <v>0.72598665952682495</v>
      </c>
      <c r="AL23" s="47">
        <v>0.56638121604919434</v>
      </c>
      <c r="AM23" s="47" t="s">
        <v>508</v>
      </c>
      <c r="AN23" s="47">
        <v>0.63376098871231079</v>
      </c>
      <c r="AO23" s="47">
        <v>9</v>
      </c>
      <c r="AP23" s="47">
        <v>0.79369056224822998</v>
      </c>
      <c r="AQ23" s="47">
        <v>2</v>
      </c>
      <c r="AR23" s="47">
        <v>0.57406759262084961</v>
      </c>
      <c r="AS23" s="47">
        <v>21</v>
      </c>
      <c r="AT23" s="47">
        <v>0.65107971429824829</v>
      </c>
      <c r="AU23" s="47">
        <v>15</v>
      </c>
      <c r="AV23" s="47">
        <v>0.46964314579963684</v>
      </c>
      <c r="AW23" s="47">
        <v>15</v>
      </c>
      <c r="AX23" s="47">
        <v>0.66663110256195068</v>
      </c>
      <c r="AY23" s="47">
        <v>11</v>
      </c>
      <c r="AZ23" s="47">
        <v>0.38793009519577026</v>
      </c>
      <c r="BA23" s="47">
        <v>34</v>
      </c>
      <c r="BB23" s="47">
        <v>0.4634762704372406</v>
      </c>
      <c r="BC23" s="47">
        <v>50</v>
      </c>
      <c r="BD23" s="47">
        <v>0.61335617303848267</v>
      </c>
      <c r="BE23" s="47">
        <v>9</v>
      </c>
      <c r="BF23" s="47">
        <v>0.43282297253608704</v>
      </c>
      <c r="BG23" s="47">
        <v>15</v>
      </c>
      <c r="BH23" s="47">
        <v>0.68441426753997803</v>
      </c>
      <c r="BI23" s="47">
        <v>4</v>
      </c>
      <c r="BJ23" s="47">
        <v>0.57333856821060181</v>
      </c>
      <c r="BK23" s="47">
        <v>13</v>
      </c>
      <c r="BL23" s="47">
        <v>0.64437341690063477</v>
      </c>
      <c r="BM23" s="47">
        <v>8</v>
      </c>
      <c r="BN23" s="47">
        <v>0.58373731374740601</v>
      </c>
      <c r="BO23" s="47">
        <v>5</v>
      </c>
    </row>
    <row r="24" spans="1:67" x14ac:dyDescent="0.25">
      <c r="A24" s="47" t="s">
        <v>323</v>
      </c>
      <c r="B24" t="s">
        <v>95</v>
      </c>
      <c r="C24" s="47">
        <v>0.4951520562171936</v>
      </c>
      <c r="D24" s="47">
        <v>0.68530285358428955</v>
      </c>
      <c r="E24" s="47">
        <v>0.51600974798202515</v>
      </c>
      <c r="F24" s="47">
        <v>0.44590643048286438</v>
      </c>
      <c r="G24" s="47">
        <v>0.67142856121063232</v>
      </c>
      <c r="H24" s="47">
        <v>0.92291951179504395</v>
      </c>
      <c r="I24" s="47">
        <v>0.69281864166259766</v>
      </c>
      <c r="J24" s="47">
        <v>0.13257387280464172</v>
      </c>
      <c r="K24" s="47">
        <v>0.77478671073913574</v>
      </c>
      <c r="L24" s="47">
        <v>0.71206867694854736</v>
      </c>
      <c r="M24" s="47">
        <v>0.56339061260223389</v>
      </c>
      <c r="N24" s="47">
        <v>0.69012647867202759</v>
      </c>
      <c r="O24" s="47">
        <v>0.71477818489074707</v>
      </c>
      <c r="P24" s="47">
        <v>0.38937443494796753</v>
      </c>
      <c r="Q24" s="47">
        <v>0.70527088642120361</v>
      </c>
      <c r="R24" s="47">
        <v>0.49563297629356384</v>
      </c>
      <c r="S24" s="47">
        <v>0.77268856763839722</v>
      </c>
      <c r="T24" s="47">
        <v>0.7371174693107605</v>
      </c>
      <c r="U24" s="47">
        <v>0.4604780375957489</v>
      </c>
      <c r="V24" s="47">
        <v>0.91803276538848877</v>
      </c>
      <c r="W24" s="47">
        <v>1</v>
      </c>
      <c r="X24" s="47">
        <v>3.1147230416536331E-2</v>
      </c>
      <c r="Y24" s="47" t="s">
        <v>508</v>
      </c>
      <c r="Z24" s="47">
        <v>0.1645406186580658</v>
      </c>
      <c r="AA24" s="47">
        <v>0.42233610153198242</v>
      </c>
      <c r="AB24" s="47">
        <v>0.69807809591293335</v>
      </c>
      <c r="AC24" s="47">
        <v>0.75433552265167236</v>
      </c>
      <c r="AD24" s="47">
        <v>0.614990234375</v>
      </c>
      <c r="AE24" s="47">
        <v>0.69091033935546875</v>
      </c>
      <c r="AF24" s="47">
        <v>0.36664193868637085</v>
      </c>
      <c r="AG24" s="47">
        <v>0.50948250293731689</v>
      </c>
      <c r="AH24" s="47">
        <v>0.17592592537403107</v>
      </c>
      <c r="AI24" s="47">
        <v>0.48786652088165283</v>
      </c>
      <c r="AJ24" s="47">
        <v>0.6968345046043396</v>
      </c>
      <c r="AK24" s="47">
        <v>0.74734413623809814</v>
      </c>
      <c r="AL24" s="47">
        <v>0.31016898155212402</v>
      </c>
      <c r="AM24" s="47" t="s">
        <v>508</v>
      </c>
      <c r="AN24" s="47">
        <v>0.53559279441833496</v>
      </c>
      <c r="AO24" s="47">
        <v>25</v>
      </c>
      <c r="AP24" s="47">
        <v>0.68509310483932495</v>
      </c>
      <c r="AQ24" s="47">
        <v>9</v>
      </c>
      <c r="AR24" s="47">
        <v>0.5762641429901123</v>
      </c>
      <c r="AS24" s="47">
        <v>19</v>
      </c>
      <c r="AT24" s="47">
        <v>0.72207921743392944</v>
      </c>
      <c r="AU24" s="47">
        <v>6</v>
      </c>
      <c r="AV24" s="47">
        <v>0.39856261014938354</v>
      </c>
      <c r="AW24" s="47">
        <v>41</v>
      </c>
      <c r="AX24" s="47">
        <v>0.62243497371673584</v>
      </c>
      <c r="AY24" s="47">
        <v>38</v>
      </c>
      <c r="AZ24" s="47">
        <v>0.43574017286300659</v>
      </c>
      <c r="BA24" s="47">
        <v>19</v>
      </c>
      <c r="BB24" s="47">
        <v>0.6049351692199707</v>
      </c>
      <c r="BC24" s="47">
        <v>12</v>
      </c>
      <c r="BD24" s="47">
        <v>0.56055355072021484</v>
      </c>
      <c r="BE24" s="47">
        <v>22</v>
      </c>
      <c r="BF24" s="47">
        <v>0.43865537643432617</v>
      </c>
      <c r="BG24" s="47">
        <v>14</v>
      </c>
      <c r="BH24" s="47">
        <v>0.61864125728607178</v>
      </c>
      <c r="BI24" s="47">
        <v>10</v>
      </c>
      <c r="BJ24" s="47">
        <v>0.5821649432182312</v>
      </c>
      <c r="BK24" s="47">
        <v>7</v>
      </c>
      <c r="BL24" s="47">
        <v>0.66999411582946777</v>
      </c>
      <c r="BM24" s="47">
        <v>5</v>
      </c>
      <c r="BN24" s="47">
        <v>0.57313162088394165</v>
      </c>
      <c r="BO24" s="47">
        <v>7</v>
      </c>
    </row>
    <row r="25" spans="1:67" x14ac:dyDescent="0.25">
      <c r="A25" s="47" t="s">
        <v>324</v>
      </c>
      <c r="B25" t="s">
        <v>85</v>
      </c>
      <c r="C25" s="47">
        <v>0.49297669529914856</v>
      </c>
      <c r="D25" s="47">
        <v>0.62147301435470581</v>
      </c>
      <c r="E25" s="47">
        <v>0.31169614195823669</v>
      </c>
      <c r="F25" s="47">
        <v>0.29455700516700745</v>
      </c>
      <c r="G25" s="47">
        <v>0.22857142984867096</v>
      </c>
      <c r="H25" s="47">
        <v>0.69113993644714355</v>
      </c>
      <c r="I25" s="47">
        <v>0.27857851982116699</v>
      </c>
      <c r="J25" s="47">
        <v>0.44177934527397156</v>
      </c>
      <c r="K25" s="47">
        <v>0.38963901996612549</v>
      </c>
      <c r="L25" s="47">
        <v>0.64670485258102417</v>
      </c>
      <c r="M25" s="47">
        <v>0.40295132994651794</v>
      </c>
      <c r="N25" s="47">
        <v>0.60151410102844238</v>
      </c>
      <c r="O25" s="47">
        <v>0.71257996559143066</v>
      </c>
      <c r="P25" s="47">
        <v>0.52307009696960449</v>
      </c>
      <c r="Q25" s="47">
        <v>0.56174969673156738</v>
      </c>
      <c r="R25" s="47">
        <v>0.40158224105834961</v>
      </c>
      <c r="S25" s="47">
        <v>0.57117486000061035</v>
      </c>
      <c r="T25" s="47">
        <v>0.5926857590675354</v>
      </c>
      <c r="U25" s="47">
        <v>0.42236596345901489</v>
      </c>
      <c r="V25" s="47">
        <v>0.4907878041267395</v>
      </c>
      <c r="W25" s="47">
        <v>0.5905267596244812</v>
      </c>
      <c r="X25" s="47">
        <v>5.3298108279705048E-2</v>
      </c>
      <c r="Y25" s="47">
        <v>0.34999999403953552</v>
      </c>
      <c r="Z25" s="47">
        <v>0.39497795701026917</v>
      </c>
      <c r="AA25" s="47">
        <v>0.59822261333465576</v>
      </c>
      <c r="AB25" s="47">
        <v>0.69910728931427002</v>
      </c>
      <c r="AC25" s="47">
        <v>0.64857321977615356</v>
      </c>
      <c r="AD25" s="47">
        <v>0.38952744007110596</v>
      </c>
      <c r="AE25" s="47">
        <v>0.6245959997177124</v>
      </c>
      <c r="AF25" s="47">
        <v>0.18060019612312317</v>
      </c>
      <c r="AG25" s="47">
        <v>0.52389127016067505</v>
      </c>
      <c r="AH25" s="47">
        <v>0.14123453199863434</v>
      </c>
      <c r="AI25" s="47">
        <v>0.48252624273300171</v>
      </c>
      <c r="AJ25" s="47">
        <v>0.40096992254257202</v>
      </c>
      <c r="AK25" s="47">
        <v>0.65781128406524658</v>
      </c>
      <c r="AL25" s="47">
        <v>0.50491952896118164</v>
      </c>
      <c r="AM25" s="47" t="s">
        <v>508</v>
      </c>
      <c r="AN25" s="47">
        <v>0.43017572164535522</v>
      </c>
      <c r="AO25" s="47">
        <v>43</v>
      </c>
      <c r="AP25" s="47">
        <v>0.51020234823226929</v>
      </c>
      <c r="AQ25" s="47">
        <v>25</v>
      </c>
      <c r="AR25" s="47">
        <v>0.54974550008773804</v>
      </c>
      <c r="AS25" s="47">
        <v>27</v>
      </c>
      <c r="AT25" s="47">
        <v>0.51925361156463623</v>
      </c>
      <c r="AU25" s="47">
        <v>47</v>
      </c>
      <c r="AV25" s="47">
        <v>0.34720069169998169</v>
      </c>
      <c r="AW25" s="47">
        <v>64</v>
      </c>
      <c r="AX25" s="47">
        <v>0.58385765552520752</v>
      </c>
      <c r="AY25" s="47">
        <v>47</v>
      </c>
      <c r="AZ25" s="47">
        <v>0.36758050322532654</v>
      </c>
      <c r="BA25" s="47">
        <v>43</v>
      </c>
      <c r="BB25" s="47">
        <v>0.41001731157302856</v>
      </c>
      <c r="BC25" s="47">
        <v>68</v>
      </c>
      <c r="BD25" s="47">
        <v>0.51155674457550049</v>
      </c>
      <c r="BE25" s="47">
        <v>43</v>
      </c>
      <c r="BF25" s="47">
        <v>0.4067644476890564</v>
      </c>
      <c r="BG25" s="47">
        <v>24</v>
      </c>
      <c r="BH25" s="47">
        <v>0.46195748448371887</v>
      </c>
      <c r="BI25" s="47">
        <v>52</v>
      </c>
      <c r="BJ25" s="47">
        <v>0.48989436030387878</v>
      </c>
      <c r="BK25" s="47">
        <v>46</v>
      </c>
      <c r="BL25" s="47">
        <v>0.521201491355896</v>
      </c>
      <c r="BM25" s="47">
        <v>52</v>
      </c>
      <c r="BN25" s="47">
        <v>0.46995446085929871</v>
      </c>
      <c r="BO25" s="47">
        <v>49</v>
      </c>
    </row>
    <row r="26" spans="1:67" x14ac:dyDescent="0.25">
      <c r="A26" s="47" t="s">
        <v>326</v>
      </c>
      <c r="B26" t="s">
        <v>87</v>
      </c>
      <c r="C26" s="47">
        <v>0.4124026894569397</v>
      </c>
      <c r="D26" s="47">
        <v>0.65997982025146484</v>
      </c>
      <c r="E26" s="47">
        <v>0.44637849926948547</v>
      </c>
      <c r="F26" s="47">
        <v>0.28225016593933105</v>
      </c>
      <c r="G26" s="47">
        <v>0.4285714328289032</v>
      </c>
      <c r="H26" s="47">
        <v>0.70507240295410156</v>
      </c>
      <c r="I26" s="47">
        <v>0.36743089556694031</v>
      </c>
      <c r="J26" s="47">
        <v>0.38443997502326965</v>
      </c>
      <c r="K26" s="47">
        <v>0.31416302919387817</v>
      </c>
      <c r="L26" s="47">
        <v>0.56325793266296387</v>
      </c>
      <c r="M26" s="47">
        <v>0.5332978367805481</v>
      </c>
      <c r="N26" s="47">
        <v>0.48891857266426086</v>
      </c>
      <c r="O26" s="47">
        <v>0.68340325355529785</v>
      </c>
      <c r="P26" s="47">
        <v>0.51335138082504272</v>
      </c>
      <c r="Q26" s="47">
        <v>0.54446166753768921</v>
      </c>
      <c r="R26" s="47">
        <v>0.33011713624000549</v>
      </c>
      <c r="S26" s="47">
        <v>0.60908776521682739</v>
      </c>
      <c r="T26" s="47">
        <v>0.64560186862945557</v>
      </c>
      <c r="U26" s="47">
        <v>0.53276705741882324</v>
      </c>
      <c r="V26" s="47">
        <v>0.34619385004043579</v>
      </c>
      <c r="W26" s="47">
        <v>0.61397230625152588</v>
      </c>
      <c r="X26" s="47">
        <v>9.065643697977066E-2</v>
      </c>
      <c r="Y26" s="47">
        <v>0.47499999403953552</v>
      </c>
      <c r="Z26" s="47">
        <v>0.24137474596500397</v>
      </c>
      <c r="AA26" s="47">
        <v>0.63147908449172974</v>
      </c>
      <c r="AB26" s="47">
        <v>0.71339702606201172</v>
      </c>
      <c r="AC26" s="47">
        <v>0.71508461236953735</v>
      </c>
      <c r="AD26" s="47">
        <v>0.45398280024528503</v>
      </c>
      <c r="AE26" s="47">
        <v>0.68337064981460571</v>
      </c>
      <c r="AF26" s="47">
        <v>0.20928794145584106</v>
      </c>
      <c r="AG26" s="47">
        <v>0.52612960338592529</v>
      </c>
      <c r="AH26" s="47">
        <v>4.3357901275157928E-2</v>
      </c>
      <c r="AI26" s="47">
        <v>0.51251345872879028</v>
      </c>
      <c r="AJ26" s="47">
        <v>0.42645558714866638</v>
      </c>
      <c r="AK26" s="47">
        <v>0.69716942310333252</v>
      </c>
      <c r="AL26" s="47">
        <v>0.532753586769104</v>
      </c>
      <c r="AM26" s="47" t="s">
        <v>508</v>
      </c>
      <c r="AN26" s="47">
        <v>0.45025280117988586</v>
      </c>
      <c r="AO26" s="47">
        <v>41</v>
      </c>
      <c r="AP26" s="47">
        <v>0.47490933537483215</v>
      </c>
      <c r="AQ26" s="47">
        <v>34</v>
      </c>
      <c r="AR26" s="47">
        <v>0.51783335208892822</v>
      </c>
      <c r="AS26" s="47">
        <v>42</v>
      </c>
      <c r="AT26" s="47">
        <v>0.5334126353263855</v>
      </c>
      <c r="AU26" s="47">
        <v>45</v>
      </c>
      <c r="AV26" s="47">
        <v>0.35525086522102356</v>
      </c>
      <c r="AW26" s="47">
        <v>58</v>
      </c>
      <c r="AX26" s="47">
        <v>0.62848585844039917</v>
      </c>
      <c r="AY26" s="47">
        <v>35</v>
      </c>
      <c r="AZ26" s="47">
        <v>0.36553651094436646</v>
      </c>
      <c r="BA26" s="47">
        <v>44</v>
      </c>
      <c r="BB26" s="47">
        <v>0.47137868404388428</v>
      </c>
      <c r="BC26" s="47">
        <v>44</v>
      </c>
      <c r="BD26" s="47">
        <v>0.54222303628921509</v>
      </c>
      <c r="BE26" s="47">
        <v>32</v>
      </c>
      <c r="BF26" s="47">
        <v>0.34482097625732422</v>
      </c>
      <c r="BG26" s="47">
        <v>55</v>
      </c>
      <c r="BH26" s="47">
        <v>0.53752440214157104</v>
      </c>
      <c r="BI26" s="47">
        <v>30</v>
      </c>
      <c r="BJ26" s="47">
        <v>0.5030066967010498</v>
      </c>
      <c r="BK26" s="47">
        <v>42</v>
      </c>
      <c r="BL26" s="47">
        <v>0.54321819543838501</v>
      </c>
      <c r="BM26" s="47">
        <v>45</v>
      </c>
      <c r="BN26" s="47">
        <v>0.48214256763458252</v>
      </c>
      <c r="BO26" s="47">
        <v>38</v>
      </c>
    </row>
    <row r="27" spans="1:67" x14ac:dyDescent="0.25">
      <c r="A27" s="47" t="s">
        <v>522</v>
      </c>
      <c r="B27" t="s">
        <v>88</v>
      </c>
      <c r="C27" s="47">
        <v>0.51985538005828857</v>
      </c>
      <c r="D27" s="47">
        <v>0.46631255745887756</v>
      </c>
      <c r="E27" s="47">
        <v>0.40462929010391235</v>
      </c>
      <c r="F27" s="47">
        <v>0.29161402583122253</v>
      </c>
      <c r="G27" s="47">
        <v>0.88571429252624512</v>
      </c>
      <c r="H27" s="47">
        <v>0.79583531618118286</v>
      </c>
      <c r="I27" s="47">
        <v>0.37684199213981628</v>
      </c>
      <c r="J27" s="47">
        <v>0.4675026535987854</v>
      </c>
      <c r="K27" s="47">
        <v>0.22720938920974731</v>
      </c>
      <c r="L27" s="47">
        <v>0.15409080684185028</v>
      </c>
      <c r="M27" s="47">
        <v>0.40898314118385315</v>
      </c>
      <c r="N27" s="47">
        <v>0.24546514451503754</v>
      </c>
      <c r="O27" s="47">
        <v>0.29486408829689026</v>
      </c>
      <c r="P27" s="47">
        <v>0.35198128223419189</v>
      </c>
      <c r="Q27" s="47">
        <v>0.45291709899902344</v>
      </c>
      <c r="R27" s="47">
        <v>0.30825036764144897</v>
      </c>
      <c r="S27" s="47">
        <v>0.45999431610107422</v>
      </c>
      <c r="T27" s="47">
        <v>0.52331238985061646</v>
      </c>
      <c r="U27" s="47">
        <v>0.3232768177986145</v>
      </c>
      <c r="V27" s="47">
        <v>0.77049177885055542</v>
      </c>
      <c r="W27" s="47">
        <v>0.72760164737701416</v>
      </c>
      <c r="X27" s="47">
        <v>0.10729441046714783</v>
      </c>
      <c r="Y27" s="47">
        <v>0.5625</v>
      </c>
      <c r="Z27" s="47">
        <v>0.18053276836872101</v>
      </c>
      <c r="AA27" s="47">
        <v>0.59169834852218628</v>
      </c>
      <c r="AB27" s="47">
        <v>0.73117154836654663</v>
      </c>
      <c r="AC27" s="47">
        <v>0.77444952726364136</v>
      </c>
      <c r="AD27" s="47">
        <v>0.33791026473045349</v>
      </c>
      <c r="AE27" s="47">
        <v>0.67883038520812988</v>
      </c>
      <c r="AF27" s="47">
        <v>0.32969757914543152</v>
      </c>
      <c r="AG27" s="47">
        <v>0.59701681137084961</v>
      </c>
      <c r="AH27" s="47">
        <v>0.11390434950590134</v>
      </c>
      <c r="AI27" s="47">
        <v>0.46587330102920532</v>
      </c>
      <c r="AJ27" s="47">
        <v>0.24996514618396759</v>
      </c>
      <c r="AK27" s="47">
        <v>0.60401690006256104</v>
      </c>
      <c r="AL27" s="47">
        <v>0.24081717431545258</v>
      </c>
      <c r="AM27" s="47" t="s">
        <v>508</v>
      </c>
      <c r="AN27" s="47">
        <v>0.42060279846191406</v>
      </c>
      <c r="AO27" s="47">
        <v>46</v>
      </c>
      <c r="AP27" s="47">
        <v>0.25893712043762207</v>
      </c>
      <c r="AQ27" s="47">
        <v>81</v>
      </c>
      <c r="AR27" s="47">
        <v>0.35200321674346924</v>
      </c>
      <c r="AS27" s="47">
        <v>81</v>
      </c>
      <c r="AT27" s="47">
        <v>0.51926881074905396</v>
      </c>
      <c r="AU27" s="47">
        <v>46</v>
      </c>
      <c r="AV27" s="47">
        <v>0.39448219537734985</v>
      </c>
      <c r="AW27" s="47">
        <v>42</v>
      </c>
      <c r="AX27" s="47">
        <v>0.60880744457244873</v>
      </c>
      <c r="AY27" s="47">
        <v>43</v>
      </c>
      <c r="AZ27" s="47">
        <v>0.42986229062080383</v>
      </c>
      <c r="BA27" s="47">
        <v>20</v>
      </c>
      <c r="BB27" s="47">
        <v>0.63147354125976563</v>
      </c>
      <c r="BC27" s="47">
        <v>8</v>
      </c>
      <c r="BD27" s="47">
        <v>0.39016813039779663</v>
      </c>
      <c r="BE27" s="47">
        <v>77</v>
      </c>
      <c r="BF27" s="47">
        <v>0.3284987211227417</v>
      </c>
      <c r="BG27" s="47">
        <v>58</v>
      </c>
      <c r="BH27" s="47">
        <v>0.50051462650299072</v>
      </c>
      <c r="BI27" s="47">
        <v>41</v>
      </c>
      <c r="BJ27" s="47">
        <v>0.41218456625938416</v>
      </c>
      <c r="BK27" s="47">
        <v>79</v>
      </c>
      <c r="BL27" s="47">
        <v>0.53907126188278198</v>
      </c>
      <c r="BM27" s="47">
        <v>46</v>
      </c>
      <c r="BN27" s="47">
        <v>0.44506728649139404</v>
      </c>
      <c r="BO27" s="47">
        <v>54</v>
      </c>
    </row>
    <row r="28" spans="1:67" x14ac:dyDescent="0.25">
      <c r="A28" s="47" t="s">
        <v>523</v>
      </c>
      <c r="B28" t="s">
        <v>137</v>
      </c>
      <c r="C28" s="47">
        <v>0.27491959929466248</v>
      </c>
      <c r="D28" s="47">
        <v>0.58462071418762207</v>
      </c>
      <c r="E28" s="47">
        <v>0.24066419899463654</v>
      </c>
      <c r="F28" s="47">
        <v>0.26945516467094421</v>
      </c>
      <c r="G28" s="47">
        <v>0.20000000298023224</v>
      </c>
      <c r="H28" s="47">
        <v>0.71548783779144287</v>
      </c>
      <c r="I28" s="47">
        <v>0.21175135672092438</v>
      </c>
      <c r="J28" s="47">
        <v>0.44405773282051086</v>
      </c>
      <c r="K28" s="47">
        <v>0.4807073175907135</v>
      </c>
      <c r="L28" s="47">
        <v>0.55272477865219116</v>
      </c>
      <c r="M28" s="47">
        <v>0.31816688179969788</v>
      </c>
      <c r="N28" s="47">
        <v>0.58349591493606567</v>
      </c>
      <c r="O28" s="47">
        <v>0.73020350933074951</v>
      </c>
      <c r="P28" s="47">
        <v>0.46792358160018921</v>
      </c>
      <c r="Q28" s="47">
        <v>0.69243401288986206</v>
      </c>
      <c r="R28" s="47">
        <v>0.29152226448059082</v>
      </c>
      <c r="S28" s="47">
        <v>0.64641845226287842</v>
      </c>
      <c r="T28" s="47">
        <v>0.50014907121658325</v>
      </c>
      <c r="U28" s="47">
        <v>0.33693242073059082</v>
      </c>
      <c r="V28" s="47">
        <v>0.41500464081764221</v>
      </c>
      <c r="W28" s="47">
        <v>0.59725987911224365</v>
      </c>
      <c r="X28" s="47">
        <v>9.5737554132938385E-2</v>
      </c>
      <c r="Y28" s="47">
        <v>0.41249999403953552</v>
      </c>
      <c r="Z28" s="47">
        <v>0.46095997095108032</v>
      </c>
      <c r="AA28" s="47">
        <v>0.65282124280929565</v>
      </c>
      <c r="AB28" s="47">
        <v>0.74959272146224976</v>
      </c>
      <c r="AC28" s="47">
        <v>0.73760879039764404</v>
      </c>
      <c r="AD28" s="47">
        <v>0.38698169589042664</v>
      </c>
      <c r="AE28" s="47">
        <v>0.64965718984603882</v>
      </c>
      <c r="AF28" s="47">
        <v>0.15670022368431091</v>
      </c>
      <c r="AG28" s="47">
        <v>0.41279527544975281</v>
      </c>
      <c r="AH28" s="47">
        <v>6.8985134363174438E-2</v>
      </c>
      <c r="AI28" s="47">
        <v>0.46948504447937012</v>
      </c>
      <c r="AJ28" s="47">
        <v>0.54024732112884521</v>
      </c>
      <c r="AK28" s="47">
        <v>0.51992583274841309</v>
      </c>
      <c r="AL28" s="47">
        <v>0.19418030977249146</v>
      </c>
      <c r="AM28" s="47" t="s">
        <v>508</v>
      </c>
      <c r="AN28" s="47">
        <v>0.34241491556167603</v>
      </c>
      <c r="AO28" s="47">
        <v>57</v>
      </c>
      <c r="AP28" s="47">
        <v>0.48377370834350586</v>
      </c>
      <c r="AQ28" s="47">
        <v>33</v>
      </c>
      <c r="AR28" s="47">
        <v>0.5455208420753479</v>
      </c>
      <c r="AS28" s="47">
        <v>30</v>
      </c>
      <c r="AT28" s="47">
        <v>0.47462615370750427</v>
      </c>
      <c r="AU28" s="47">
        <v>51</v>
      </c>
      <c r="AV28" s="47">
        <v>0.39161434769630432</v>
      </c>
      <c r="AW28" s="47">
        <v>44</v>
      </c>
      <c r="AX28" s="47">
        <v>0.63175112009048462</v>
      </c>
      <c r="AY28" s="47">
        <v>33</v>
      </c>
      <c r="AZ28" s="47">
        <v>0.32203444838523865</v>
      </c>
      <c r="BA28" s="47">
        <v>65</v>
      </c>
      <c r="BB28" s="47">
        <v>0.39282423257827759</v>
      </c>
      <c r="BC28" s="47">
        <v>71</v>
      </c>
      <c r="BD28" s="47">
        <v>0.43095964193344116</v>
      </c>
      <c r="BE28" s="47">
        <v>65</v>
      </c>
      <c r="BF28" s="47">
        <v>0.34607142210006714</v>
      </c>
      <c r="BG28" s="47">
        <v>54</v>
      </c>
      <c r="BH28" s="47">
        <v>0.43141984939575195</v>
      </c>
      <c r="BI28" s="47">
        <v>62</v>
      </c>
      <c r="BJ28" s="47">
        <v>0.48479819297790527</v>
      </c>
      <c r="BK28" s="47">
        <v>49</v>
      </c>
      <c r="BL28" s="47">
        <v>0.52238577604293823</v>
      </c>
      <c r="BM28" s="47">
        <v>51</v>
      </c>
      <c r="BN28" s="47">
        <v>0.44616881012916565</v>
      </c>
      <c r="BO28" s="47">
        <v>53</v>
      </c>
    </row>
    <row r="29" spans="1:67" x14ac:dyDescent="0.25">
      <c r="A29" s="47" t="s">
        <v>327</v>
      </c>
      <c r="B29" t="s">
        <v>89</v>
      </c>
      <c r="C29" s="47" t="s">
        <v>508</v>
      </c>
      <c r="D29" s="47">
        <v>0.5438612699508667</v>
      </c>
      <c r="E29" s="47">
        <v>0.40645846724510193</v>
      </c>
      <c r="F29" s="47">
        <v>5.147804319858551E-2</v>
      </c>
      <c r="G29" s="47">
        <v>0.6428571343421936</v>
      </c>
      <c r="H29" s="47">
        <v>0.64969432353973389</v>
      </c>
      <c r="I29" s="47">
        <v>0.24218975007534027</v>
      </c>
      <c r="J29" s="47">
        <v>0.35111936926841736</v>
      </c>
      <c r="K29" s="47">
        <v>4.3886411935091019E-2</v>
      </c>
      <c r="L29" s="47">
        <v>0.28086867928504944</v>
      </c>
      <c r="M29" s="47">
        <v>0.28609544038772583</v>
      </c>
      <c r="N29" s="47">
        <v>0.25288659334182739</v>
      </c>
      <c r="O29" s="47">
        <v>0.57723820209503174</v>
      </c>
      <c r="P29" s="47">
        <v>0.63617807626724243</v>
      </c>
      <c r="Q29" s="47">
        <v>0.39691579341888428</v>
      </c>
      <c r="R29" s="47">
        <v>0.28041017055511475</v>
      </c>
      <c r="S29" s="47">
        <v>7.8648418188095093E-2</v>
      </c>
      <c r="T29" s="47">
        <v>8.3139717578887939E-2</v>
      </c>
      <c r="U29" s="47">
        <v>0.32190683484077454</v>
      </c>
      <c r="V29" s="47">
        <v>0.24590164422988892</v>
      </c>
      <c r="W29" s="47">
        <v>0.27889546751976013</v>
      </c>
      <c r="X29" s="47">
        <v>0.31551545858383179</v>
      </c>
      <c r="Y29" s="47">
        <v>0.3125</v>
      </c>
      <c r="Z29" s="47">
        <v>0.26367804408073425</v>
      </c>
      <c r="AA29" s="47">
        <v>0.54147577285766602</v>
      </c>
      <c r="AB29" s="47">
        <v>0.56514871120452881</v>
      </c>
      <c r="AC29" s="47">
        <v>0.48057177662849426</v>
      </c>
      <c r="AD29" s="47">
        <v>0.21742671728134155</v>
      </c>
      <c r="AE29" s="47">
        <v>0.25280898809432983</v>
      </c>
      <c r="AF29" s="47">
        <v>0.10978268831968307</v>
      </c>
      <c r="AG29" s="47">
        <v>0.37028628587722778</v>
      </c>
      <c r="AH29" s="47">
        <v>0.19945666193962097</v>
      </c>
      <c r="AI29" s="47">
        <v>0.50005251169204712</v>
      </c>
      <c r="AJ29" s="47">
        <v>0.84535586833953857</v>
      </c>
      <c r="AK29" s="47">
        <v>0.53208297491073608</v>
      </c>
      <c r="AL29" s="47">
        <v>0.3363095223903656</v>
      </c>
      <c r="AM29" s="47" t="s">
        <v>508</v>
      </c>
      <c r="AN29" s="47">
        <v>0.33393257856369019</v>
      </c>
      <c r="AO29" s="47">
        <v>59</v>
      </c>
      <c r="AP29" s="47">
        <v>0.21593427658081055</v>
      </c>
      <c r="AQ29" s="47">
        <v>85</v>
      </c>
      <c r="AR29" s="47">
        <v>0.47268557548522949</v>
      </c>
      <c r="AS29" s="47">
        <v>58</v>
      </c>
      <c r="AT29" s="47">
        <v>0.18239915370941162</v>
      </c>
      <c r="AU29" s="47">
        <v>86</v>
      </c>
      <c r="AV29" s="47">
        <v>0.29264724254608154</v>
      </c>
      <c r="AW29" s="47">
        <v>78</v>
      </c>
      <c r="AX29" s="47">
        <v>0.45115575194358826</v>
      </c>
      <c r="AY29" s="47">
        <v>68</v>
      </c>
      <c r="AZ29" s="47">
        <v>0.23308365046977997</v>
      </c>
      <c r="BA29" s="47">
        <v>83</v>
      </c>
      <c r="BB29" s="47">
        <v>0.47146514058113098</v>
      </c>
      <c r="BC29" s="47">
        <v>43</v>
      </c>
      <c r="BD29" s="47">
        <v>0.55345022678375244</v>
      </c>
      <c r="BE29" s="47">
        <v>27</v>
      </c>
      <c r="BF29" s="47">
        <v>0.24429631233215332</v>
      </c>
      <c r="BG29" s="47">
        <v>85</v>
      </c>
      <c r="BH29" s="47">
        <v>0.37211191654205322</v>
      </c>
      <c r="BI29" s="47">
        <v>76</v>
      </c>
      <c r="BJ29" s="47">
        <v>0.44772720336914063</v>
      </c>
      <c r="BK29" s="47">
        <v>65</v>
      </c>
      <c r="BL29" s="47">
        <v>0.36448284983634949</v>
      </c>
      <c r="BM29" s="47">
        <v>76</v>
      </c>
      <c r="BN29" s="47">
        <v>0.35656705498695374</v>
      </c>
      <c r="BO29" s="47">
        <v>78</v>
      </c>
    </row>
    <row r="30" spans="1:67" x14ac:dyDescent="0.25">
      <c r="A30" s="47" t="s">
        <v>328</v>
      </c>
      <c r="B30" t="s">
        <v>90</v>
      </c>
      <c r="C30" s="47">
        <v>0.2901497483253479</v>
      </c>
      <c r="D30" s="47">
        <v>0.61023086309432983</v>
      </c>
      <c r="E30" s="47">
        <v>0.32135218381881714</v>
      </c>
      <c r="F30" s="47">
        <v>0.38571920990943909</v>
      </c>
      <c r="G30" s="47">
        <v>0.72857141494750977</v>
      </c>
      <c r="H30" s="47">
        <v>0.86481380462646484</v>
      </c>
      <c r="I30" s="47">
        <v>0.49135768413543701</v>
      </c>
      <c r="J30" s="47">
        <v>0.39147049188613892</v>
      </c>
      <c r="K30" s="47">
        <v>0.36116603016853333</v>
      </c>
      <c r="L30" s="47">
        <v>0.67877918481826782</v>
      </c>
      <c r="M30" s="47">
        <v>0.56889140605926514</v>
      </c>
      <c r="N30" s="47">
        <v>0.45425143837928772</v>
      </c>
      <c r="O30" s="47">
        <v>0.63734006881713867</v>
      </c>
      <c r="P30" s="47">
        <v>0.44752022624015808</v>
      </c>
      <c r="Q30" s="47">
        <v>0.71505558490753174</v>
      </c>
      <c r="R30" s="47">
        <v>0.70846110582351685</v>
      </c>
      <c r="S30" s="47">
        <v>0.78625273704528809</v>
      </c>
      <c r="T30" s="47">
        <v>0.73340654373168945</v>
      </c>
      <c r="U30" s="47">
        <v>0.37732845544815063</v>
      </c>
      <c r="V30" s="47">
        <v>1</v>
      </c>
      <c r="W30" s="47">
        <v>0.8963133692741394</v>
      </c>
      <c r="X30" s="47">
        <v>6.541568785905838E-2</v>
      </c>
      <c r="Y30" s="47" t="s">
        <v>508</v>
      </c>
      <c r="Z30" s="47">
        <v>0.13853825628757477</v>
      </c>
      <c r="AA30" s="47">
        <v>0.57466095685958862</v>
      </c>
      <c r="AB30" s="47">
        <v>0.80207163095474243</v>
      </c>
      <c r="AC30" s="47">
        <v>0.7998778223991394</v>
      </c>
      <c r="AD30" s="47">
        <v>0.63263976573944092</v>
      </c>
      <c r="AE30" s="47">
        <v>0.6324152946472168</v>
      </c>
      <c r="AF30" s="47">
        <v>0.18582001328468323</v>
      </c>
      <c r="AG30" s="47">
        <v>0.55137503147125244</v>
      </c>
      <c r="AH30" s="47">
        <v>0.49254187941551208</v>
      </c>
      <c r="AI30" s="47">
        <v>0.49232083559036255</v>
      </c>
      <c r="AJ30" s="47">
        <v>0.61510252952575684</v>
      </c>
      <c r="AK30" s="47">
        <v>0.4580414891242981</v>
      </c>
      <c r="AL30" s="47">
        <v>0.46812707185745239</v>
      </c>
      <c r="AM30" s="47" t="s">
        <v>508</v>
      </c>
      <c r="AN30" s="47">
        <v>0.40186300873756409</v>
      </c>
      <c r="AO30" s="47">
        <v>49</v>
      </c>
      <c r="AP30" s="47">
        <v>0.51577198505401611</v>
      </c>
      <c r="AQ30" s="47">
        <v>24</v>
      </c>
      <c r="AR30" s="47">
        <v>0.62709426879882813</v>
      </c>
      <c r="AS30" s="47">
        <v>9</v>
      </c>
      <c r="AT30" s="47">
        <v>0.72424691915512085</v>
      </c>
      <c r="AU30" s="47">
        <v>5</v>
      </c>
      <c r="AV30" s="47">
        <v>0.36675578355789185</v>
      </c>
      <c r="AW30" s="47">
        <v>52</v>
      </c>
      <c r="AX30" s="47">
        <v>0.70231252908706665</v>
      </c>
      <c r="AY30" s="47">
        <v>6</v>
      </c>
      <c r="AZ30" s="47">
        <v>0.46553805470466614</v>
      </c>
      <c r="BA30" s="47">
        <v>14</v>
      </c>
      <c r="BB30" s="47">
        <v>0.61905336380004883</v>
      </c>
      <c r="BC30" s="47">
        <v>10</v>
      </c>
      <c r="BD30" s="47">
        <v>0.50839799642562866</v>
      </c>
      <c r="BE30" s="47">
        <v>46</v>
      </c>
      <c r="BF30" s="47">
        <v>0.51908326148986816</v>
      </c>
      <c r="BG30" s="47">
        <v>2</v>
      </c>
      <c r="BH30" s="47">
        <v>0.53540992736816406</v>
      </c>
      <c r="BI30" s="47">
        <v>31</v>
      </c>
      <c r="BJ30" s="47">
        <v>0.55590671300888062</v>
      </c>
      <c r="BK30" s="47">
        <v>18</v>
      </c>
      <c r="BL30" s="47">
        <v>0.59991002082824707</v>
      </c>
      <c r="BM30" s="47">
        <v>17</v>
      </c>
      <c r="BN30" s="47">
        <v>0.54933416843414307</v>
      </c>
      <c r="BO30" s="47">
        <v>12</v>
      </c>
    </row>
    <row r="31" spans="1:67" x14ac:dyDescent="0.25">
      <c r="A31" s="47" t="s">
        <v>329</v>
      </c>
      <c r="B31" t="s">
        <v>91</v>
      </c>
      <c r="C31" s="47">
        <v>0.42749041318893433</v>
      </c>
      <c r="D31" s="47">
        <v>0.61342573165893555</v>
      </c>
      <c r="E31" s="47">
        <v>0.47233957052230835</v>
      </c>
      <c r="F31" s="47">
        <v>0.33880528807640076</v>
      </c>
      <c r="G31" s="47">
        <v>0.80000001192092896</v>
      </c>
      <c r="H31" s="47">
        <v>0.73745048046112061</v>
      </c>
      <c r="I31" s="47">
        <v>0.3113740086555481</v>
      </c>
      <c r="J31" s="47">
        <v>0.33022576570510864</v>
      </c>
      <c r="K31" s="47">
        <v>0.51144003868103027</v>
      </c>
      <c r="L31" s="47">
        <v>0.77896547317504883</v>
      </c>
      <c r="M31" s="47">
        <v>0.52398645877838135</v>
      </c>
      <c r="N31" s="47">
        <v>0.59217566251754761</v>
      </c>
      <c r="O31" s="47">
        <v>0.54071742296218872</v>
      </c>
      <c r="P31" s="47">
        <v>0.6322283148765564</v>
      </c>
      <c r="Q31" s="47">
        <v>0.5127066969871521</v>
      </c>
      <c r="R31" s="47">
        <v>0.35032254457473755</v>
      </c>
      <c r="S31" s="47">
        <v>0.38555622100830078</v>
      </c>
      <c r="T31" s="47">
        <v>0.40790778398513794</v>
      </c>
      <c r="U31" s="47">
        <v>0.47995412349700928</v>
      </c>
      <c r="V31" s="47">
        <v>0.43476325273513794</v>
      </c>
      <c r="W31" s="47">
        <v>0.60432690382003784</v>
      </c>
      <c r="X31" s="47">
        <v>0.15257449448108673</v>
      </c>
      <c r="Y31" s="47">
        <v>0.4699999988079071</v>
      </c>
      <c r="Z31" s="47">
        <v>0.47033986449241638</v>
      </c>
      <c r="AA31" s="47">
        <v>0.57320469617843628</v>
      </c>
      <c r="AB31" s="47">
        <v>0.56190764904022217</v>
      </c>
      <c r="AC31" s="47">
        <v>0.61818945407867432</v>
      </c>
      <c r="AD31" s="47">
        <v>0.27180585265159607</v>
      </c>
      <c r="AE31" s="47">
        <v>0.40496903657913208</v>
      </c>
      <c r="AF31" s="47">
        <v>0.18593226373195648</v>
      </c>
      <c r="AG31" s="47">
        <v>0.44652539491653442</v>
      </c>
      <c r="AH31" s="47">
        <v>0.24363857507705688</v>
      </c>
      <c r="AI31" s="47">
        <v>0.4935373067855835</v>
      </c>
      <c r="AJ31" s="47">
        <v>0.56533718109130859</v>
      </c>
      <c r="AK31" s="47">
        <v>0.65338766574859619</v>
      </c>
      <c r="AL31" s="47">
        <v>0.31841802597045898</v>
      </c>
      <c r="AM31" s="47" t="s">
        <v>508</v>
      </c>
      <c r="AN31" s="47">
        <v>0.46301525831222534</v>
      </c>
      <c r="AO31" s="47">
        <v>38</v>
      </c>
      <c r="AP31" s="47">
        <v>0.60164189338684082</v>
      </c>
      <c r="AQ31" s="47">
        <v>13</v>
      </c>
      <c r="AR31" s="47">
        <v>0.50899374485015869</v>
      </c>
      <c r="AS31" s="47">
        <v>46</v>
      </c>
      <c r="AT31" s="47">
        <v>0.42704534530639648</v>
      </c>
      <c r="AU31" s="47">
        <v>60</v>
      </c>
      <c r="AV31" s="47">
        <v>0.42431032657623291</v>
      </c>
      <c r="AW31" s="47">
        <v>29</v>
      </c>
      <c r="AX31" s="47">
        <v>0.50627690553665161</v>
      </c>
      <c r="AY31" s="47">
        <v>58</v>
      </c>
      <c r="AZ31" s="47">
        <v>0.32026630640029907</v>
      </c>
      <c r="BA31" s="47">
        <v>66</v>
      </c>
      <c r="BB31" s="47">
        <v>0.54476255178451538</v>
      </c>
      <c r="BC31" s="47">
        <v>29</v>
      </c>
      <c r="BD31" s="47">
        <v>0.50767004489898682</v>
      </c>
      <c r="BE31" s="47">
        <v>47</v>
      </c>
      <c r="BF31" s="47">
        <v>0.37227720022201538</v>
      </c>
      <c r="BG31" s="47">
        <v>42</v>
      </c>
      <c r="BH31" s="47">
        <v>0.49871814250946045</v>
      </c>
      <c r="BI31" s="47">
        <v>42</v>
      </c>
      <c r="BJ31" s="47">
        <v>0.51508104801177979</v>
      </c>
      <c r="BK31" s="47">
        <v>36</v>
      </c>
      <c r="BL31" s="47">
        <v>0.52680468559265137</v>
      </c>
      <c r="BM31" s="47">
        <v>50</v>
      </c>
      <c r="BN31" s="47">
        <v>0.47822025418281555</v>
      </c>
      <c r="BO31" s="47">
        <v>42</v>
      </c>
    </row>
    <row r="32" spans="1:67" x14ac:dyDescent="0.25">
      <c r="A32" s="47" t="s">
        <v>330</v>
      </c>
      <c r="B32" t="s">
        <v>93</v>
      </c>
      <c r="C32" s="47">
        <v>0.6371619701385498</v>
      </c>
      <c r="D32" s="47">
        <v>0.57787477970123291</v>
      </c>
      <c r="E32" s="47">
        <v>0.28400707244873047</v>
      </c>
      <c r="F32" s="47">
        <v>0.21416294574737549</v>
      </c>
      <c r="G32" s="47">
        <v>0.41428571939468384</v>
      </c>
      <c r="H32" s="47">
        <v>0.68998426198959351</v>
      </c>
      <c r="I32" s="47">
        <v>0.16744467616081238</v>
      </c>
      <c r="J32" s="47">
        <v>0.37123215198516846</v>
      </c>
      <c r="K32" s="47">
        <v>0.30890911817550659</v>
      </c>
      <c r="L32" s="47">
        <v>0.58939868211746216</v>
      </c>
      <c r="M32" s="47">
        <v>0.42067998647689819</v>
      </c>
      <c r="N32" s="47">
        <v>0.45235943794250488</v>
      </c>
      <c r="O32" s="47">
        <v>0.69865739345550537</v>
      </c>
      <c r="P32" s="47">
        <v>0.49843499064445496</v>
      </c>
      <c r="Q32" s="47">
        <v>0.54410910606384277</v>
      </c>
      <c r="R32" s="47">
        <v>0.20304439961910248</v>
      </c>
      <c r="S32" s="47">
        <v>0.47132527828216553</v>
      </c>
      <c r="T32" s="47">
        <v>0.34210017323493958</v>
      </c>
      <c r="U32" s="47">
        <v>0.27215445041656494</v>
      </c>
      <c r="V32" s="47">
        <v>0.37363234162330627</v>
      </c>
      <c r="W32" s="47">
        <v>0.555419921875</v>
      </c>
      <c r="X32" s="47">
        <v>0.16644707322120667</v>
      </c>
      <c r="Y32" s="47">
        <v>0.5</v>
      </c>
      <c r="Z32" s="47">
        <v>0.28361129760742188</v>
      </c>
      <c r="AA32" s="47">
        <v>0.63070911169052124</v>
      </c>
      <c r="AB32" s="47">
        <v>0.65163421630859375</v>
      </c>
      <c r="AC32" s="47">
        <v>0.71415126323699951</v>
      </c>
      <c r="AD32" s="47">
        <v>0.58556509017944336</v>
      </c>
      <c r="AE32" s="47">
        <v>0.558799147605896</v>
      </c>
      <c r="AF32" s="47">
        <v>0.13847340643405914</v>
      </c>
      <c r="AG32" s="47">
        <v>0.47516906261444092</v>
      </c>
      <c r="AH32" s="47">
        <v>6.38536736369133E-2</v>
      </c>
      <c r="AI32" s="47">
        <v>0.48801416158676147</v>
      </c>
      <c r="AJ32" s="47">
        <v>0.61754143238067627</v>
      </c>
      <c r="AK32" s="47">
        <v>0.62356913089752197</v>
      </c>
      <c r="AL32" s="47">
        <v>0.34663379192352295</v>
      </c>
      <c r="AM32" s="47" t="s">
        <v>508</v>
      </c>
      <c r="AN32" s="47">
        <v>0.42830169200897217</v>
      </c>
      <c r="AO32" s="47">
        <v>44</v>
      </c>
      <c r="AP32" s="47">
        <v>0.44283682107925415</v>
      </c>
      <c r="AQ32" s="47">
        <v>40</v>
      </c>
      <c r="AR32" s="47">
        <v>0.48606148362159729</v>
      </c>
      <c r="AS32" s="47">
        <v>54</v>
      </c>
      <c r="AT32" s="47">
        <v>0.36480307579040527</v>
      </c>
      <c r="AU32" s="47">
        <v>64</v>
      </c>
      <c r="AV32" s="47">
        <v>0.37636956572532654</v>
      </c>
      <c r="AW32" s="47">
        <v>47</v>
      </c>
      <c r="AX32" s="47">
        <v>0.64551490545272827</v>
      </c>
      <c r="AY32" s="47">
        <v>24</v>
      </c>
      <c r="AZ32" s="47">
        <v>0.30907383561134338</v>
      </c>
      <c r="BA32" s="47">
        <v>68</v>
      </c>
      <c r="BB32" s="47">
        <v>0.41073670983314514</v>
      </c>
      <c r="BC32" s="47">
        <v>67</v>
      </c>
      <c r="BD32" s="47">
        <v>0.51893961429595947</v>
      </c>
      <c r="BE32" s="47">
        <v>42</v>
      </c>
      <c r="BF32" s="47">
        <v>0.3215661346912384</v>
      </c>
      <c r="BG32" s="47">
        <v>61</v>
      </c>
      <c r="BH32" s="47">
        <v>0.44458720088005066</v>
      </c>
      <c r="BI32" s="47">
        <v>56</v>
      </c>
      <c r="BJ32" s="47">
        <v>0.47465434670448303</v>
      </c>
      <c r="BK32" s="47">
        <v>55</v>
      </c>
      <c r="BL32" s="47">
        <v>0.52925354242324829</v>
      </c>
      <c r="BM32" s="47">
        <v>49</v>
      </c>
      <c r="BN32" s="47">
        <v>0.44251531362533569</v>
      </c>
      <c r="BO32" s="47">
        <v>55</v>
      </c>
    </row>
    <row r="33" spans="1:67" x14ac:dyDescent="0.25">
      <c r="A33" s="47" t="s">
        <v>524</v>
      </c>
      <c r="B33" t="s">
        <v>92</v>
      </c>
      <c r="C33" s="47">
        <v>0.67841362953186035</v>
      </c>
      <c r="D33" s="47">
        <v>0.22721362113952637</v>
      </c>
      <c r="E33" s="47">
        <v>0.12433592975139618</v>
      </c>
      <c r="F33" s="47">
        <v>0.10137692838907242</v>
      </c>
      <c r="G33" s="47">
        <v>0.40000000596046448</v>
      </c>
      <c r="H33" s="47">
        <v>0.72079873085021973</v>
      </c>
      <c r="I33" s="47">
        <v>5.7593517005443573E-2</v>
      </c>
      <c r="J33" s="47">
        <v>0.37733304500579834</v>
      </c>
      <c r="K33" s="47">
        <v>0.34037625789642334</v>
      </c>
      <c r="L33" s="47">
        <v>0.6843639612197876</v>
      </c>
      <c r="M33" s="47">
        <v>-8.4147733225847787E-10</v>
      </c>
      <c r="N33" s="47">
        <v>0.23778682947158813</v>
      </c>
      <c r="O33" s="47">
        <v>0.3549160361289978</v>
      </c>
      <c r="P33" s="47">
        <v>0.59490340948104858</v>
      </c>
      <c r="Q33" s="47">
        <v>0.46877560019493103</v>
      </c>
      <c r="R33" s="47">
        <v>0.52092248201370239</v>
      </c>
      <c r="S33" s="47">
        <v>4.7826085239648819E-2</v>
      </c>
      <c r="T33" s="47">
        <v>0.15300619602203369</v>
      </c>
      <c r="U33" s="47">
        <v>0.13880734145641327</v>
      </c>
      <c r="V33" s="47">
        <v>0.23196831345558167</v>
      </c>
      <c r="W33" s="47">
        <v>0.35826769471168518</v>
      </c>
      <c r="X33" s="47">
        <v>0.15243640542030334</v>
      </c>
      <c r="Y33" s="47">
        <v>0.22499999403953552</v>
      </c>
      <c r="Z33" s="47">
        <v>0.2699701189994812</v>
      </c>
      <c r="AA33" s="47">
        <v>0.27224445343017578</v>
      </c>
      <c r="AB33" s="47">
        <v>0.3796306848526001</v>
      </c>
      <c r="AC33" s="47">
        <v>0.38062581419944763</v>
      </c>
      <c r="AD33" s="47">
        <v>0.23102974891662598</v>
      </c>
      <c r="AE33" s="47">
        <v>0.22762446105480194</v>
      </c>
      <c r="AF33" s="47">
        <v>0.17616678774356842</v>
      </c>
      <c r="AG33" s="47">
        <v>0.48476547002792358</v>
      </c>
      <c r="AH33" s="47">
        <v>0.4588945209980011</v>
      </c>
      <c r="AI33" s="47">
        <v>0.52920389175415039</v>
      </c>
      <c r="AJ33" s="47">
        <v>0.77276611328125</v>
      </c>
      <c r="AK33" s="47">
        <v>0.63426440954208374</v>
      </c>
      <c r="AL33" s="47">
        <v>0.15927812457084656</v>
      </c>
      <c r="AM33" s="47" t="s">
        <v>508</v>
      </c>
      <c r="AN33" s="47">
        <v>0.28283503651618958</v>
      </c>
      <c r="AO33" s="47">
        <v>70</v>
      </c>
      <c r="AP33" s="47">
        <v>0.31563174724578857</v>
      </c>
      <c r="AQ33" s="47">
        <v>72</v>
      </c>
      <c r="AR33" s="47">
        <v>0.48487937450408936</v>
      </c>
      <c r="AS33" s="47">
        <v>55</v>
      </c>
      <c r="AT33" s="47">
        <v>0.14290198683738708</v>
      </c>
      <c r="AU33" s="47">
        <v>88</v>
      </c>
      <c r="AV33" s="47">
        <v>0.25141856074333191</v>
      </c>
      <c r="AW33" s="47">
        <v>80</v>
      </c>
      <c r="AX33" s="47">
        <v>0.31588268280029297</v>
      </c>
      <c r="AY33" s="47">
        <v>86</v>
      </c>
      <c r="AZ33" s="47">
        <v>0.33686280250549316</v>
      </c>
      <c r="BA33" s="47">
        <v>60</v>
      </c>
      <c r="BB33" s="47">
        <v>0.38893133401870728</v>
      </c>
      <c r="BC33" s="47">
        <v>74</v>
      </c>
      <c r="BD33" s="47">
        <v>0.52387815713882446</v>
      </c>
      <c r="BE33" s="47">
        <v>40</v>
      </c>
      <c r="BF33" s="47">
        <v>0.28761780261993408</v>
      </c>
      <c r="BG33" s="47">
        <v>69</v>
      </c>
      <c r="BH33" s="47">
        <v>0.27935200929641724</v>
      </c>
      <c r="BI33" s="47">
        <v>85</v>
      </c>
      <c r="BJ33" s="47">
        <v>0.42903175950050354</v>
      </c>
      <c r="BK33" s="47">
        <v>73</v>
      </c>
      <c r="BL33" s="47">
        <v>0.35654139518737793</v>
      </c>
      <c r="BM33" s="47">
        <v>79</v>
      </c>
      <c r="BN33" s="47">
        <v>0.33813574910163879</v>
      </c>
      <c r="BO33" s="47">
        <v>83</v>
      </c>
    </row>
    <row r="34" spans="1:67" x14ac:dyDescent="0.25">
      <c r="A34" s="47" t="s">
        <v>331</v>
      </c>
      <c r="B34" t="s">
        <v>94</v>
      </c>
      <c r="C34" s="47">
        <v>0.47895336151123047</v>
      </c>
      <c r="D34" s="47">
        <v>0.45702695846557617</v>
      </c>
      <c r="E34" s="47">
        <v>0.33163458108901978</v>
      </c>
      <c r="F34" s="47">
        <v>0.18451324105262756</v>
      </c>
      <c r="G34" s="47">
        <v>0.37142857909202576</v>
      </c>
      <c r="H34" s="47">
        <v>0.71463966369628906</v>
      </c>
      <c r="I34" s="47">
        <v>0.17286264896392822</v>
      </c>
      <c r="J34" s="47">
        <v>0.39097490906715393</v>
      </c>
      <c r="K34" s="47">
        <v>0.41181290149688721</v>
      </c>
      <c r="L34" s="47">
        <v>0.41926214098930359</v>
      </c>
      <c r="M34" s="47">
        <v>0.42314696311950684</v>
      </c>
      <c r="N34" s="47">
        <v>0.41806289553642273</v>
      </c>
      <c r="O34" s="47">
        <v>0.62318921089172363</v>
      </c>
      <c r="P34" s="47">
        <v>0.52208894491195679</v>
      </c>
      <c r="Q34" s="47">
        <v>0.57446914911270142</v>
      </c>
      <c r="R34" s="47">
        <v>0.32707890868186951</v>
      </c>
      <c r="S34" s="47">
        <v>0.63651192188262939</v>
      </c>
      <c r="T34" s="47">
        <v>0.35840538144111633</v>
      </c>
      <c r="U34" s="47">
        <v>0.35520312190055847</v>
      </c>
      <c r="V34" s="47">
        <v>0.50671142339706421</v>
      </c>
      <c r="W34" s="47">
        <v>0.57503587007522583</v>
      </c>
      <c r="X34" s="47">
        <v>0.12535308301448822</v>
      </c>
      <c r="Y34" s="47">
        <v>0.34999999403953552</v>
      </c>
      <c r="Z34" s="47">
        <v>0.22078347206115723</v>
      </c>
      <c r="AA34" s="47">
        <v>0.3965950608253479</v>
      </c>
      <c r="AB34" s="47">
        <v>0.71574294567108154</v>
      </c>
      <c r="AC34" s="47">
        <v>0.69627982378005981</v>
      </c>
      <c r="AD34" s="47">
        <v>0.6350904107093811</v>
      </c>
      <c r="AE34" s="47">
        <v>0.5875898003578186</v>
      </c>
      <c r="AF34" s="47">
        <v>0.10944347828626633</v>
      </c>
      <c r="AG34" s="47">
        <v>0.42827403545379639</v>
      </c>
      <c r="AH34" s="47">
        <v>0.20870509743690491</v>
      </c>
      <c r="AI34" s="47">
        <v>0.51471114158630371</v>
      </c>
      <c r="AJ34" s="47">
        <v>0.52873021364212036</v>
      </c>
      <c r="AK34" s="47">
        <v>0.6425434947013855</v>
      </c>
      <c r="AL34" s="47">
        <v>0.4731249213218689</v>
      </c>
      <c r="AM34" s="47" t="s">
        <v>508</v>
      </c>
      <c r="AN34" s="47">
        <v>0.36303204298019409</v>
      </c>
      <c r="AO34" s="47">
        <v>53</v>
      </c>
      <c r="AP34" s="47">
        <v>0.4180712103843689</v>
      </c>
      <c r="AQ34" s="47">
        <v>46</v>
      </c>
      <c r="AR34" s="47">
        <v>0.51170653104782104</v>
      </c>
      <c r="AS34" s="47">
        <v>45</v>
      </c>
      <c r="AT34" s="47">
        <v>0.46420794725418091</v>
      </c>
      <c r="AU34" s="47">
        <v>53</v>
      </c>
      <c r="AV34" s="47">
        <v>0.3177931010723114</v>
      </c>
      <c r="AW34" s="47">
        <v>74</v>
      </c>
      <c r="AX34" s="47">
        <v>0.6109270453453064</v>
      </c>
      <c r="AY34" s="47">
        <v>42</v>
      </c>
      <c r="AZ34" s="47">
        <v>0.33350309729576111</v>
      </c>
      <c r="BA34" s="47">
        <v>62</v>
      </c>
      <c r="BB34" s="47">
        <v>0.41247645020484924</v>
      </c>
      <c r="BC34" s="47">
        <v>66</v>
      </c>
      <c r="BD34" s="47">
        <v>0.53977745771408081</v>
      </c>
      <c r="BE34" s="47">
        <v>34</v>
      </c>
      <c r="BF34" s="47">
        <v>0.37389391660690308</v>
      </c>
      <c r="BG34" s="47">
        <v>39</v>
      </c>
      <c r="BH34" s="47">
        <v>0.44160154461860657</v>
      </c>
      <c r="BI34" s="47">
        <v>57</v>
      </c>
      <c r="BJ34" s="47">
        <v>0.43896585702896118</v>
      </c>
      <c r="BK34" s="47">
        <v>69</v>
      </c>
      <c r="BL34" s="47">
        <v>0.51064753532409668</v>
      </c>
      <c r="BM34" s="47">
        <v>55</v>
      </c>
      <c r="BN34" s="47">
        <v>0.44127720594406128</v>
      </c>
      <c r="BO34" s="47">
        <v>56</v>
      </c>
    </row>
    <row r="35" spans="1:67" x14ac:dyDescent="0.25">
      <c r="A35" s="47" t="s">
        <v>332</v>
      </c>
      <c r="B35" t="s">
        <v>97</v>
      </c>
      <c r="C35" s="47">
        <v>0.5028538703918457</v>
      </c>
      <c r="D35" s="47">
        <v>0.95356297492980957</v>
      </c>
      <c r="E35" s="47">
        <v>0.58469796180725098</v>
      </c>
      <c r="F35" s="47">
        <v>0.16335396468639374</v>
      </c>
      <c r="G35" s="47">
        <v>0.67142856121063232</v>
      </c>
      <c r="H35" s="47">
        <v>0.64180928468704224</v>
      </c>
      <c r="I35" s="47">
        <v>0.30694305896759033</v>
      </c>
      <c r="J35" s="47">
        <v>0.35239329934120178</v>
      </c>
      <c r="K35" s="47">
        <v>0.43853455781936646</v>
      </c>
      <c r="L35" s="47">
        <v>0.53918200731277466</v>
      </c>
      <c r="M35" s="47">
        <v>0.40353605151176453</v>
      </c>
      <c r="N35" s="47">
        <v>0.58433574438095093</v>
      </c>
      <c r="O35" s="47">
        <v>0.73339974880218506</v>
      </c>
      <c r="P35" s="47">
        <v>0.49555370211601257</v>
      </c>
      <c r="Q35" s="47">
        <v>0.54753708839416504</v>
      </c>
      <c r="R35" s="47">
        <v>0.12997180223464966</v>
      </c>
      <c r="S35" s="47">
        <v>0.38234883546829224</v>
      </c>
      <c r="T35" s="47">
        <v>0.45693990588188171</v>
      </c>
      <c r="U35" s="47">
        <v>0.5223383903503418</v>
      </c>
      <c r="V35" s="47">
        <v>0.36715471744537354</v>
      </c>
      <c r="W35" s="47">
        <v>0.50148022174835205</v>
      </c>
      <c r="X35" s="47">
        <v>0.14860358834266663</v>
      </c>
      <c r="Y35" s="47">
        <v>0.5625</v>
      </c>
      <c r="Z35" s="47">
        <v>0.45586135983467102</v>
      </c>
      <c r="AA35" s="47">
        <v>0.63232672214508057</v>
      </c>
      <c r="AB35" s="47">
        <v>0.61788862943649292</v>
      </c>
      <c r="AC35" s="47">
        <v>0.69884496927261353</v>
      </c>
      <c r="AD35" s="47">
        <v>0.28046327829360962</v>
      </c>
      <c r="AE35" s="47">
        <v>0.46536949276924133</v>
      </c>
      <c r="AF35" s="47">
        <v>0.35769772529602051</v>
      </c>
      <c r="AG35" s="47">
        <v>0.38128525018692017</v>
      </c>
      <c r="AH35" s="47">
        <v>4.2207326740026474E-2</v>
      </c>
      <c r="AI35" s="47">
        <v>0.49374032020568848</v>
      </c>
      <c r="AJ35" s="47">
        <v>0.40833452343940735</v>
      </c>
      <c r="AK35" s="47">
        <v>0.5156930685043335</v>
      </c>
      <c r="AL35" s="47">
        <v>0.29639077186584473</v>
      </c>
      <c r="AM35" s="47" t="s">
        <v>508</v>
      </c>
      <c r="AN35" s="47">
        <v>0.5511171817779541</v>
      </c>
      <c r="AO35" s="47">
        <v>19</v>
      </c>
      <c r="AP35" s="47">
        <v>0.49139708280563354</v>
      </c>
      <c r="AQ35" s="47">
        <v>30</v>
      </c>
      <c r="AR35" s="47">
        <v>0.47661557793617249</v>
      </c>
      <c r="AS35" s="47">
        <v>57</v>
      </c>
      <c r="AT35" s="47">
        <v>0.43219545483589172</v>
      </c>
      <c r="AU35" s="47">
        <v>58</v>
      </c>
      <c r="AV35" s="47">
        <v>0.41711127758026123</v>
      </c>
      <c r="AW35" s="47">
        <v>34</v>
      </c>
      <c r="AX35" s="47">
        <v>0.55738091468811035</v>
      </c>
      <c r="AY35" s="47">
        <v>53</v>
      </c>
      <c r="AZ35" s="47">
        <v>0.3116399347782135</v>
      </c>
      <c r="BA35" s="47">
        <v>67</v>
      </c>
      <c r="BB35" s="47">
        <v>0.49314355850219727</v>
      </c>
      <c r="BC35" s="47">
        <v>42</v>
      </c>
      <c r="BD35" s="47">
        <v>0.42853966355323792</v>
      </c>
      <c r="BE35" s="47">
        <v>67</v>
      </c>
      <c r="BF35" s="47">
        <v>0.2969035804271698</v>
      </c>
      <c r="BG35" s="47">
        <v>64</v>
      </c>
      <c r="BH35" s="47">
        <v>0.50259733200073242</v>
      </c>
      <c r="BI35" s="47">
        <v>39</v>
      </c>
      <c r="BJ35" s="47">
        <v>0.51328581571578979</v>
      </c>
      <c r="BK35" s="47">
        <v>39</v>
      </c>
      <c r="BL35" s="47">
        <v>0.53572022914886475</v>
      </c>
      <c r="BM35" s="47">
        <v>47</v>
      </c>
      <c r="BN35" s="47">
        <v>0.46212673187255859</v>
      </c>
      <c r="BO35" s="47">
        <v>50</v>
      </c>
    </row>
    <row r="36" spans="1:67" x14ac:dyDescent="0.25">
      <c r="A36" s="47" t="s">
        <v>333</v>
      </c>
      <c r="B36" t="s">
        <v>96</v>
      </c>
      <c r="C36" s="47">
        <v>0.675800621509552</v>
      </c>
      <c r="D36" s="47">
        <v>0.53203296661376953</v>
      </c>
      <c r="E36" s="47">
        <v>0.39479893445968628</v>
      </c>
      <c r="F36" s="47">
        <v>0.32525047659873962</v>
      </c>
      <c r="G36" s="47">
        <v>0.81428569555282593</v>
      </c>
      <c r="H36" s="47">
        <v>0.74599331617355347</v>
      </c>
      <c r="I36" s="47">
        <v>0.30470126867294312</v>
      </c>
      <c r="J36" s="47">
        <v>0.28540498018264771</v>
      </c>
      <c r="K36" s="47">
        <v>0.42065417766571045</v>
      </c>
      <c r="L36" s="47">
        <v>0.45470601320266724</v>
      </c>
      <c r="M36" s="47">
        <v>0.49960187077522278</v>
      </c>
      <c r="N36" s="47">
        <v>0.56440585851669312</v>
      </c>
      <c r="O36" s="47">
        <v>0.73560500144958496</v>
      </c>
      <c r="P36" s="47">
        <v>0.53466969728469849</v>
      </c>
      <c r="Q36" s="47">
        <v>0.59724587202072144</v>
      </c>
      <c r="R36" s="47">
        <v>0.33016100525856018</v>
      </c>
      <c r="S36" s="47">
        <v>0.57197475433349609</v>
      </c>
      <c r="T36" s="47">
        <v>0.51543867588043213</v>
      </c>
      <c r="U36" s="47">
        <v>0.5030251145362854</v>
      </c>
      <c r="V36" s="47">
        <v>0.46710565686225891</v>
      </c>
      <c r="W36" s="47">
        <v>0.47577601671218872</v>
      </c>
      <c r="X36" s="47">
        <v>0.12802144885063171</v>
      </c>
      <c r="Y36" s="47">
        <v>0.5625</v>
      </c>
      <c r="Z36" s="47">
        <v>0.23702985048294067</v>
      </c>
      <c r="AA36" s="47">
        <v>0.41371583938598633</v>
      </c>
      <c r="AB36" s="47">
        <v>0.67692208290100098</v>
      </c>
      <c r="AC36" s="47">
        <v>0.68909144401550293</v>
      </c>
      <c r="AD36" s="47">
        <v>0.16850888729095459</v>
      </c>
      <c r="AE36" s="47">
        <v>0.6158866286277771</v>
      </c>
      <c r="AF36" s="47">
        <v>0.2278340607881546</v>
      </c>
      <c r="AG36" s="47">
        <v>0.53418231010437012</v>
      </c>
      <c r="AH36" s="47">
        <v>5.4211948066949844E-2</v>
      </c>
      <c r="AI36" s="47">
        <v>0.50241494178771973</v>
      </c>
      <c r="AJ36" s="47">
        <v>0.44036814570426941</v>
      </c>
      <c r="AK36" s="47">
        <v>0.58998990058898926</v>
      </c>
      <c r="AL36" s="47">
        <v>0.41891613602638245</v>
      </c>
      <c r="AM36" s="47" t="s">
        <v>508</v>
      </c>
      <c r="AN36" s="47">
        <v>0.48197075724601746</v>
      </c>
      <c r="AO36" s="47">
        <v>33</v>
      </c>
      <c r="AP36" s="47">
        <v>0.4848419725894928</v>
      </c>
      <c r="AQ36" s="47">
        <v>31</v>
      </c>
      <c r="AR36" s="47">
        <v>0.54942041635513306</v>
      </c>
      <c r="AS36" s="47">
        <v>28</v>
      </c>
      <c r="AT36" s="47">
        <v>0.51438605785369873</v>
      </c>
      <c r="AU36" s="47">
        <v>49</v>
      </c>
      <c r="AV36" s="47">
        <v>0.35083183646202087</v>
      </c>
      <c r="AW36" s="47">
        <v>62</v>
      </c>
      <c r="AX36" s="47">
        <v>0.48705956339836121</v>
      </c>
      <c r="AY36" s="47">
        <v>60</v>
      </c>
      <c r="AZ36" s="47">
        <v>0.35802873969078064</v>
      </c>
      <c r="BA36" s="47">
        <v>50</v>
      </c>
      <c r="BB36" s="47">
        <v>0.53759634494781494</v>
      </c>
      <c r="BC36" s="47">
        <v>31</v>
      </c>
      <c r="BD36" s="47">
        <v>0.48792228102684021</v>
      </c>
      <c r="BE36" s="47">
        <v>56</v>
      </c>
      <c r="BF36" s="47">
        <v>0.31677719950675964</v>
      </c>
      <c r="BG36" s="47">
        <v>62</v>
      </c>
      <c r="BH36" s="47">
        <v>0.51945960521697998</v>
      </c>
      <c r="BI36" s="47">
        <v>34</v>
      </c>
      <c r="BJ36" s="47">
        <v>0.47288736701011658</v>
      </c>
      <c r="BK36" s="47">
        <v>57</v>
      </c>
      <c r="BL36" s="47">
        <v>0.58067929744720459</v>
      </c>
      <c r="BM36" s="47">
        <v>23</v>
      </c>
      <c r="BN36" s="47">
        <v>0.47245088219642639</v>
      </c>
      <c r="BO36" s="47">
        <v>48</v>
      </c>
    </row>
    <row r="37" spans="1:67" x14ac:dyDescent="0.25">
      <c r="A37" s="47" t="s">
        <v>334</v>
      </c>
      <c r="B37" t="s">
        <v>98</v>
      </c>
      <c r="C37" s="47">
        <v>0.52811402082443237</v>
      </c>
      <c r="D37" s="47">
        <v>0.20893251895904541</v>
      </c>
      <c r="E37" s="47">
        <v>0.61649060249328613</v>
      </c>
      <c r="F37" s="47">
        <v>0.3180658221244812</v>
      </c>
      <c r="G37" s="47">
        <v>0.61428570747375488</v>
      </c>
      <c r="H37" s="47">
        <v>0.77711588144302368</v>
      </c>
      <c r="I37" s="47">
        <v>0.36749079823493958</v>
      </c>
      <c r="J37" s="47">
        <v>0.35779580473899841</v>
      </c>
      <c r="K37" s="47">
        <v>0.45991751551628113</v>
      </c>
      <c r="L37" s="47">
        <v>0.73713266849517822</v>
      </c>
      <c r="M37" s="47">
        <v>0.54631108045578003</v>
      </c>
      <c r="N37" s="47">
        <v>0.63702887296676636</v>
      </c>
      <c r="O37" s="47">
        <v>0.57155120372772217</v>
      </c>
      <c r="P37" s="47">
        <v>0.37731394171714783</v>
      </c>
      <c r="Q37" s="47">
        <v>0.62441778182983398</v>
      </c>
      <c r="R37" s="47">
        <v>0.41356742382049561</v>
      </c>
      <c r="S37" s="47">
        <v>0.44727897644042969</v>
      </c>
      <c r="T37" s="47">
        <v>0.40572026371955872</v>
      </c>
      <c r="U37" s="47">
        <v>0.37907078862190247</v>
      </c>
      <c r="V37" s="47">
        <v>0.56340980529785156</v>
      </c>
      <c r="W37" s="47">
        <v>0.86405527591705322</v>
      </c>
      <c r="X37" s="47">
        <v>7.0594869554042816E-2</v>
      </c>
      <c r="Y37" s="47" t="s">
        <v>508</v>
      </c>
      <c r="Z37" s="47">
        <v>0.18508177995681763</v>
      </c>
      <c r="AA37" s="47">
        <v>0.50101780891418457</v>
      </c>
      <c r="AB37" s="47">
        <v>0.65577518939971924</v>
      </c>
      <c r="AC37" s="47">
        <v>0.73218226432800293</v>
      </c>
      <c r="AD37" s="47">
        <v>0.35568603873252869</v>
      </c>
      <c r="AE37" s="47">
        <v>0.65080595016479492</v>
      </c>
      <c r="AF37" s="47">
        <v>0.15649127960205078</v>
      </c>
      <c r="AG37" s="47">
        <v>0.47718790173530579</v>
      </c>
      <c r="AH37" s="47">
        <v>0.14960229396820068</v>
      </c>
      <c r="AI37" s="47">
        <v>0.47120136022567749</v>
      </c>
      <c r="AJ37" s="47">
        <v>0.51852637529373169</v>
      </c>
      <c r="AK37" s="47">
        <v>0.70125126838684082</v>
      </c>
      <c r="AL37" s="47">
        <v>0.32707211375236511</v>
      </c>
      <c r="AM37" s="47" t="s">
        <v>508</v>
      </c>
      <c r="AN37" s="47">
        <v>0.41790074110031128</v>
      </c>
      <c r="AO37" s="47">
        <v>47</v>
      </c>
      <c r="AP37" s="47">
        <v>0.59509754180908203</v>
      </c>
      <c r="AQ37" s="47">
        <v>14</v>
      </c>
      <c r="AR37" s="47">
        <v>0.49671259522438049</v>
      </c>
      <c r="AS37" s="47">
        <v>51</v>
      </c>
      <c r="AT37" s="47">
        <v>0.44886994361877441</v>
      </c>
      <c r="AU37" s="47">
        <v>55</v>
      </c>
      <c r="AV37" s="47">
        <v>0.37324398756027222</v>
      </c>
      <c r="AW37" s="47">
        <v>50</v>
      </c>
      <c r="AX37" s="47">
        <v>0.56116533279418945</v>
      </c>
      <c r="AY37" s="47">
        <v>51</v>
      </c>
      <c r="AZ37" s="47">
        <v>0.35852184891700745</v>
      </c>
      <c r="BA37" s="47">
        <v>49</v>
      </c>
      <c r="BB37" s="47">
        <v>0.52917206287384033</v>
      </c>
      <c r="BC37" s="47">
        <v>35</v>
      </c>
      <c r="BD37" s="47">
        <v>0.50451278686523438</v>
      </c>
      <c r="BE37" s="47">
        <v>49</v>
      </c>
      <c r="BF37" s="47">
        <v>0.3674788773059845</v>
      </c>
      <c r="BG37" s="47">
        <v>43</v>
      </c>
      <c r="BH37" s="47">
        <v>0.55555033683776855</v>
      </c>
      <c r="BI37" s="47">
        <v>21</v>
      </c>
      <c r="BJ37" s="47">
        <v>0.43417811393737793</v>
      </c>
      <c r="BK37" s="47">
        <v>70</v>
      </c>
      <c r="BL37" s="47">
        <v>0.56758087873458862</v>
      </c>
      <c r="BM37" s="47">
        <v>28</v>
      </c>
      <c r="BN37" s="47">
        <v>0.47769114375114441</v>
      </c>
      <c r="BO37" s="47">
        <v>43</v>
      </c>
    </row>
    <row r="38" spans="1:67" x14ac:dyDescent="0.25">
      <c r="A38" s="47" t="s">
        <v>335</v>
      </c>
      <c r="B38" t="s">
        <v>99</v>
      </c>
      <c r="C38" s="47">
        <v>0.5709298849105835</v>
      </c>
      <c r="D38" s="47">
        <v>0.40928858518600464</v>
      </c>
      <c r="E38" s="47">
        <v>0.58711642026901245</v>
      </c>
      <c r="F38" s="47">
        <v>0.5712052583694458</v>
      </c>
      <c r="G38" s="47">
        <v>0.82857143878936768</v>
      </c>
      <c r="H38" s="47">
        <v>0.82496637105941772</v>
      </c>
      <c r="I38" s="47">
        <v>0.5343201756477356</v>
      </c>
      <c r="J38" s="47">
        <v>0.71546971797943115</v>
      </c>
      <c r="K38" s="47">
        <v>0.16882285475730896</v>
      </c>
      <c r="L38" s="47">
        <v>0.48307734727859497</v>
      </c>
      <c r="M38" s="47">
        <v>0.44131949543952942</v>
      </c>
      <c r="N38" s="47">
        <v>0.34314537048339844</v>
      </c>
      <c r="O38" s="47">
        <v>0.63243818283081055</v>
      </c>
      <c r="P38" s="47">
        <v>0.25345721840858459</v>
      </c>
      <c r="Q38" s="47">
        <v>0.6942412257194519</v>
      </c>
      <c r="R38" s="47">
        <v>0.1287958025932312</v>
      </c>
      <c r="S38" s="47">
        <v>0.73917704820632935</v>
      </c>
      <c r="T38" s="47">
        <v>0.47306856513023376</v>
      </c>
      <c r="U38" s="47">
        <v>0.5286029577255249</v>
      </c>
      <c r="V38" s="47">
        <v>0.58398419618606567</v>
      </c>
      <c r="W38" s="47">
        <v>0.67811548709869385</v>
      </c>
      <c r="X38" s="47">
        <v>4.3610457330942154E-2</v>
      </c>
      <c r="Y38" s="47">
        <v>0.56999999284744263</v>
      </c>
      <c r="Z38" s="47">
        <v>0.19266593456268311</v>
      </c>
      <c r="AA38" s="47">
        <v>0.77053356170654297</v>
      </c>
      <c r="AB38" s="47">
        <v>0.77262663841247559</v>
      </c>
      <c r="AC38" s="47">
        <v>0.73905891180038452</v>
      </c>
      <c r="AD38" s="47">
        <v>0.54578250646591187</v>
      </c>
      <c r="AE38" s="47">
        <v>0.69152426719665527</v>
      </c>
      <c r="AF38" s="47">
        <v>0.27965402603149414</v>
      </c>
      <c r="AG38" s="47">
        <v>0.50253790616989136</v>
      </c>
      <c r="AH38" s="47">
        <v>0.59722220897674561</v>
      </c>
      <c r="AI38" s="47">
        <v>0.45252743363380432</v>
      </c>
      <c r="AJ38" s="47">
        <v>0.44301566481590271</v>
      </c>
      <c r="AK38" s="47">
        <v>0.34158653020858765</v>
      </c>
      <c r="AL38" s="47">
        <v>0.30711579322814941</v>
      </c>
      <c r="AM38" s="47" t="s">
        <v>508</v>
      </c>
      <c r="AN38" s="47">
        <v>0.53463506698608398</v>
      </c>
      <c r="AO38" s="47">
        <v>26</v>
      </c>
      <c r="AP38" s="47">
        <v>0.35909128189086914</v>
      </c>
      <c r="AQ38" s="47">
        <v>65</v>
      </c>
      <c r="AR38" s="47">
        <v>0.42723309993743896</v>
      </c>
      <c r="AS38" s="47">
        <v>74</v>
      </c>
      <c r="AT38" s="47">
        <v>0.58120816946029663</v>
      </c>
      <c r="AU38" s="47">
        <v>32</v>
      </c>
      <c r="AV38" s="47">
        <v>0.37109798192977905</v>
      </c>
      <c r="AW38" s="47">
        <v>51</v>
      </c>
      <c r="AX38" s="47">
        <v>0.70700037479400635</v>
      </c>
      <c r="AY38" s="47">
        <v>5</v>
      </c>
      <c r="AZ38" s="47">
        <v>0.5177345871925354</v>
      </c>
      <c r="BA38" s="47">
        <v>6</v>
      </c>
      <c r="BB38" s="47">
        <v>0.72583192586898804</v>
      </c>
      <c r="BC38" s="47">
        <v>2</v>
      </c>
      <c r="BD38" s="47">
        <v>0.38606137037277222</v>
      </c>
      <c r="BE38" s="47">
        <v>79</v>
      </c>
      <c r="BF38" s="47">
        <v>0.44282075762748718</v>
      </c>
      <c r="BG38" s="47">
        <v>13</v>
      </c>
      <c r="BH38" s="47">
        <v>0.54875373840332031</v>
      </c>
      <c r="BI38" s="47">
        <v>23</v>
      </c>
      <c r="BJ38" s="47">
        <v>0.44252943992614746</v>
      </c>
      <c r="BK38" s="47">
        <v>67</v>
      </c>
      <c r="BL38" s="47">
        <v>0.61473780870437622</v>
      </c>
      <c r="BM38" s="47">
        <v>14</v>
      </c>
      <c r="BN38" s="47">
        <v>0.5122104287147522</v>
      </c>
      <c r="BO38" s="47">
        <v>27</v>
      </c>
    </row>
    <row r="39" spans="1:67" x14ac:dyDescent="0.25">
      <c r="A39" s="47" t="s">
        <v>525</v>
      </c>
      <c r="B39" t="s">
        <v>100</v>
      </c>
      <c r="C39" s="47">
        <v>0.36680030822753906</v>
      </c>
      <c r="D39" s="47">
        <v>0.83626013994216919</v>
      </c>
      <c r="E39" s="47">
        <v>0.50318455696105957</v>
      </c>
      <c r="F39" s="47">
        <v>0.48028138279914856</v>
      </c>
      <c r="G39" s="47">
        <v>0.58571428060531616</v>
      </c>
      <c r="H39" s="47">
        <v>0.81180381774902344</v>
      </c>
      <c r="I39" s="47">
        <v>0.47427687048912048</v>
      </c>
      <c r="J39" s="47">
        <v>0.31913045048713684</v>
      </c>
      <c r="K39" s="47">
        <v>0.17873755097389221</v>
      </c>
      <c r="L39" s="47">
        <v>0.39946645498275757</v>
      </c>
      <c r="M39" s="47">
        <v>0.30649527907371521</v>
      </c>
      <c r="N39" s="47">
        <v>0.37772491574287415</v>
      </c>
      <c r="O39" s="47">
        <v>0.63159471750259399</v>
      </c>
      <c r="P39" s="47">
        <v>0.56235182285308838</v>
      </c>
      <c r="Q39" s="47">
        <v>0.59881281852722168</v>
      </c>
      <c r="R39" s="47">
        <v>0.48150151968002319</v>
      </c>
      <c r="S39" s="47">
        <v>0.79895174503326416</v>
      </c>
      <c r="T39" s="47">
        <v>0.71259087324142456</v>
      </c>
      <c r="U39" s="47">
        <v>0.45739090442657471</v>
      </c>
      <c r="V39" s="47">
        <v>0.41444331407546997</v>
      </c>
      <c r="W39" s="47">
        <v>0.77906894683837891</v>
      </c>
      <c r="X39" s="47">
        <v>4.4562619179487228E-2</v>
      </c>
      <c r="Y39" s="47">
        <v>0.4375</v>
      </c>
      <c r="Z39" s="47">
        <v>0.33544373512268066</v>
      </c>
      <c r="AA39" s="47">
        <v>0.36507657170295715</v>
      </c>
      <c r="AB39" s="47">
        <v>0.85860836505889893</v>
      </c>
      <c r="AC39" s="47">
        <v>0.74535244703292847</v>
      </c>
      <c r="AD39" s="47">
        <v>0.59021902084350586</v>
      </c>
      <c r="AE39" s="47">
        <v>0.86879372596740723</v>
      </c>
      <c r="AF39" s="47">
        <v>0.37196847796440125</v>
      </c>
      <c r="AG39" s="47">
        <v>0.56550711393356323</v>
      </c>
      <c r="AH39" s="47">
        <v>7.4704356491565704E-2</v>
      </c>
      <c r="AI39" s="47">
        <v>0.42937582731246948</v>
      </c>
      <c r="AJ39" s="47">
        <v>0.3886914849281311</v>
      </c>
      <c r="AK39" s="47">
        <v>0.31699258089065552</v>
      </c>
      <c r="AL39" s="47">
        <v>1.4999969862401485E-2</v>
      </c>
      <c r="AM39" s="47" t="s">
        <v>508</v>
      </c>
      <c r="AN39" s="47">
        <v>0.5466315746307373</v>
      </c>
      <c r="AO39" s="47">
        <v>21</v>
      </c>
      <c r="AP39" s="47">
        <v>0.31560605764389038</v>
      </c>
      <c r="AQ39" s="47">
        <v>73</v>
      </c>
      <c r="AR39" s="47">
        <v>0.5685652494430542</v>
      </c>
      <c r="AS39" s="47">
        <v>24</v>
      </c>
      <c r="AT39" s="47">
        <v>0.59584420919418335</v>
      </c>
      <c r="AU39" s="47">
        <v>27</v>
      </c>
      <c r="AV39" s="47">
        <v>0.39914381504058838</v>
      </c>
      <c r="AW39" s="47">
        <v>40</v>
      </c>
      <c r="AX39" s="47">
        <v>0.63981407880783081</v>
      </c>
      <c r="AY39" s="47">
        <v>27</v>
      </c>
      <c r="AZ39" s="47">
        <v>0.4702434241771698</v>
      </c>
      <c r="BA39" s="47">
        <v>13</v>
      </c>
      <c r="BB39" s="47">
        <v>0.54773133993148804</v>
      </c>
      <c r="BC39" s="47">
        <v>28</v>
      </c>
      <c r="BD39" s="47">
        <v>0.28751495480537415</v>
      </c>
      <c r="BE39" s="47">
        <v>86</v>
      </c>
      <c r="BF39" s="47">
        <v>0.3431609570980072</v>
      </c>
      <c r="BG39" s="47">
        <v>56</v>
      </c>
      <c r="BH39" s="47">
        <v>0.48950138688087463</v>
      </c>
      <c r="BI39" s="47">
        <v>46</v>
      </c>
      <c r="BJ39" s="47">
        <v>0.55403375625610352</v>
      </c>
      <c r="BK39" s="47">
        <v>21</v>
      </c>
      <c r="BL39" s="47">
        <v>0.55601263046264648</v>
      </c>
      <c r="BM39" s="47">
        <v>38</v>
      </c>
      <c r="BN39" s="47">
        <v>0.48567718267440796</v>
      </c>
      <c r="BO39" s="47">
        <v>36</v>
      </c>
    </row>
    <row r="40" spans="1:67" x14ac:dyDescent="0.25">
      <c r="A40" s="47" t="s">
        <v>336</v>
      </c>
      <c r="B40" t="s">
        <v>101</v>
      </c>
      <c r="C40" s="47">
        <v>0.67085421085357666</v>
      </c>
      <c r="D40" s="47">
        <v>0.5172998309135437</v>
      </c>
      <c r="E40" s="47">
        <v>0.36348527669906616</v>
      </c>
      <c r="F40" s="47">
        <v>0.17472518980503082</v>
      </c>
      <c r="G40" s="47">
        <v>0.45714285969734192</v>
      </c>
      <c r="H40" s="47">
        <v>0.63285732269287109</v>
      </c>
      <c r="I40" s="47">
        <v>0.23706114292144775</v>
      </c>
      <c r="J40" s="47">
        <v>0.36188170313835144</v>
      </c>
      <c r="K40" s="47">
        <v>0.31673350930213928</v>
      </c>
      <c r="L40" s="47">
        <v>0.51857978105545044</v>
      </c>
      <c r="M40" s="47">
        <v>0.31760102510452271</v>
      </c>
      <c r="N40" s="47">
        <v>0.367209792137146</v>
      </c>
      <c r="O40" s="47">
        <v>0.59957033395767212</v>
      </c>
      <c r="P40" s="47">
        <v>0.42297634482383728</v>
      </c>
      <c r="Q40" s="47">
        <v>0.60465240478515625</v>
      </c>
      <c r="R40" s="47">
        <v>0.1819591224193573</v>
      </c>
      <c r="S40" s="47">
        <v>0.39018392562866211</v>
      </c>
      <c r="T40" s="47">
        <v>0.5720832347869873</v>
      </c>
      <c r="U40" s="47">
        <v>0.565604567527771</v>
      </c>
      <c r="V40" s="47">
        <v>0.43543767929077148</v>
      </c>
      <c r="W40" s="47">
        <v>0.43512722849845886</v>
      </c>
      <c r="X40" s="47">
        <v>0.28402373194694519</v>
      </c>
      <c r="Y40" s="47">
        <v>0.44499999284744263</v>
      </c>
      <c r="Z40" s="47">
        <v>0.22498394548892975</v>
      </c>
      <c r="AA40" s="47">
        <v>0.50341176986694336</v>
      </c>
      <c r="AB40" s="47">
        <v>0.5099295973777771</v>
      </c>
      <c r="AC40" s="47">
        <v>0.54924273490905762</v>
      </c>
      <c r="AD40" s="47">
        <v>0.21805211901664734</v>
      </c>
      <c r="AE40" s="47">
        <v>0.32353967428207397</v>
      </c>
      <c r="AF40" s="47">
        <v>0.31744340062141418</v>
      </c>
      <c r="AG40" s="47">
        <v>0.6076894998550415</v>
      </c>
      <c r="AH40" s="47">
        <v>0.1022028774023056</v>
      </c>
      <c r="AI40" s="47">
        <v>0.49884670972824097</v>
      </c>
      <c r="AJ40" s="47">
        <v>0.8722807765007019</v>
      </c>
      <c r="AK40" s="47">
        <v>0.60762488842010498</v>
      </c>
      <c r="AL40" s="47">
        <v>0.19696132838726044</v>
      </c>
      <c r="AM40" s="47" t="s">
        <v>508</v>
      </c>
      <c r="AN40" s="47">
        <v>0.43159112334251404</v>
      </c>
      <c r="AO40" s="47">
        <v>42</v>
      </c>
      <c r="AP40" s="47">
        <v>0.38003101944923401</v>
      </c>
      <c r="AQ40" s="47">
        <v>58</v>
      </c>
      <c r="AR40" s="47">
        <v>0.45228955149650574</v>
      </c>
      <c r="AS40" s="47">
        <v>66</v>
      </c>
      <c r="AT40" s="47">
        <v>0.49082735180854797</v>
      </c>
      <c r="AU40" s="47">
        <v>50</v>
      </c>
      <c r="AV40" s="47">
        <v>0.34728372097015381</v>
      </c>
      <c r="AW40" s="47">
        <v>63</v>
      </c>
      <c r="AX40" s="47">
        <v>0.44515904784202576</v>
      </c>
      <c r="AY40" s="47">
        <v>70</v>
      </c>
      <c r="AZ40" s="47">
        <v>0.33771887421607971</v>
      </c>
      <c r="BA40" s="47">
        <v>59</v>
      </c>
      <c r="BB40" s="47">
        <v>0.42223575711250305</v>
      </c>
      <c r="BC40" s="47">
        <v>63</v>
      </c>
      <c r="BD40" s="47">
        <v>0.54392844438552856</v>
      </c>
      <c r="BE40" s="47">
        <v>31</v>
      </c>
      <c r="BF40" s="47">
        <v>0.25149041414260864</v>
      </c>
      <c r="BG40" s="47">
        <v>82</v>
      </c>
      <c r="BH40" s="47">
        <v>0.47755128145217896</v>
      </c>
      <c r="BI40" s="47">
        <v>49</v>
      </c>
      <c r="BJ40" s="47">
        <v>0.51638603210449219</v>
      </c>
      <c r="BK40" s="47">
        <v>35</v>
      </c>
      <c r="BL40" s="47">
        <v>0.46615669131278992</v>
      </c>
      <c r="BM40" s="47">
        <v>61</v>
      </c>
      <c r="BN40" s="47">
        <v>0.42789611220359802</v>
      </c>
      <c r="BO40" s="47">
        <v>60</v>
      </c>
    </row>
    <row r="41" spans="1:67" x14ac:dyDescent="0.25">
      <c r="A41" s="47" t="s">
        <v>414</v>
      </c>
      <c r="B41" t="s">
        <v>31</v>
      </c>
      <c r="C41" s="47">
        <v>0.84380102157592773</v>
      </c>
      <c r="D41" s="47">
        <v>0.99585986137390137</v>
      </c>
      <c r="E41" s="47">
        <v>0.48131155967712402</v>
      </c>
      <c r="F41" s="47">
        <v>0.36984488368034363</v>
      </c>
      <c r="G41" s="47">
        <v>0.55714285373687744</v>
      </c>
      <c r="H41" s="47">
        <v>0.78551334142684937</v>
      </c>
      <c r="I41" s="47">
        <v>0.70095944404602051</v>
      </c>
      <c r="J41" s="47">
        <v>0.5003819465637207</v>
      </c>
      <c r="K41" s="47">
        <v>0.65606462955474854</v>
      </c>
      <c r="L41" s="47">
        <v>0.80621492862701416</v>
      </c>
      <c r="M41" s="47">
        <v>0.80270737409591675</v>
      </c>
      <c r="N41" s="47">
        <v>0.79573667049407959</v>
      </c>
      <c r="O41" s="47">
        <v>0.95372927188873291</v>
      </c>
      <c r="P41" s="47">
        <v>0.55094712972640991</v>
      </c>
      <c r="Q41" s="47">
        <v>0.70622801780700684</v>
      </c>
      <c r="R41" s="47">
        <v>0.50265878438949585</v>
      </c>
      <c r="S41" s="47">
        <v>0.91755247116088867</v>
      </c>
      <c r="T41" s="47">
        <v>0.8815651535987854</v>
      </c>
      <c r="U41" s="47">
        <v>0.60135293006896973</v>
      </c>
      <c r="V41" s="47">
        <v>0.68004202842712402</v>
      </c>
      <c r="W41" s="47">
        <v>0.93083792924880981</v>
      </c>
      <c r="X41" s="47">
        <v>1.9588688388466835E-2</v>
      </c>
      <c r="Y41" s="47">
        <v>0.875</v>
      </c>
      <c r="Z41" s="47">
        <v>0.29217430949211121</v>
      </c>
      <c r="AA41" s="47">
        <v>0.60441493988037109</v>
      </c>
      <c r="AB41" s="47">
        <v>0.93285810947418213</v>
      </c>
      <c r="AC41" s="47">
        <v>0.73906952142715454</v>
      </c>
      <c r="AD41" s="47">
        <v>0.55967062711715698</v>
      </c>
      <c r="AE41" s="47">
        <v>0.67626321315765381</v>
      </c>
      <c r="AF41" s="47">
        <v>0.69019508361816406</v>
      </c>
      <c r="AG41" s="47">
        <v>0.80363380908966064</v>
      </c>
      <c r="AH41" s="47">
        <v>5.0925925374031067E-2</v>
      </c>
      <c r="AI41" s="47">
        <v>0.34217023849487305</v>
      </c>
      <c r="AJ41" s="47">
        <v>0.38044688105583191</v>
      </c>
      <c r="AK41" s="47">
        <v>0.56889784336090088</v>
      </c>
      <c r="AL41" s="47">
        <v>0.57986932992935181</v>
      </c>
      <c r="AM41" s="47" t="s">
        <v>508</v>
      </c>
      <c r="AN41" s="47">
        <v>0.67270433902740479</v>
      </c>
      <c r="AO41" s="47">
        <v>6</v>
      </c>
      <c r="AP41" s="47">
        <v>0.76518088579177856</v>
      </c>
      <c r="AQ41" s="47">
        <v>4</v>
      </c>
      <c r="AR41" s="47">
        <v>0.67839080095291138</v>
      </c>
      <c r="AS41" s="47">
        <v>3</v>
      </c>
      <c r="AT41" s="47">
        <v>0.77012813091278076</v>
      </c>
      <c r="AU41" s="47">
        <v>2</v>
      </c>
      <c r="AV41" s="47">
        <v>0.52940022945404053</v>
      </c>
      <c r="AW41" s="47">
        <v>4</v>
      </c>
      <c r="AX41" s="47">
        <v>0.70900332927703857</v>
      </c>
      <c r="AY41" s="47">
        <v>4</v>
      </c>
      <c r="AZ41" s="47">
        <v>0.55525451898574829</v>
      </c>
      <c r="BA41" s="47">
        <v>4</v>
      </c>
      <c r="BB41" s="47">
        <v>0.63599938154220581</v>
      </c>
      <c r="BC41" s="47">
        <v>6</v>
      </c>
      <c r="BD41" s="47">
        <v>0.46784606575965881</v>
      </c>
      <c r="BE41" s="47">
        <v>58</v>
      </c>
      <c r="BF41" s="47">
        <v>0.48125606775283813</v>
      </c>
      <c r="BG41" s="47">
        <v>3</v>
      </c>
      <c r="BH41" s="47">
        <v>0.69768452644348145</v>
      </c>
      <c r="BI41" s="47">
        <v>3</v>
      </c>
      <c r="BJ41" s="47">
        <v>0.67146545648574829</v>
      </c>
      <c r="BK41" s="47">
        <v>1</v>
      </c>
      <c r="BL41" s="47">
        <v>0.72021961212158203</v>
      </c>
      <c r="BM41" s="47">
        <v>2</v>
      </c>
      <c r="BN41" s="47">
        <v>0.64265638589859009</v>
      </c>
      <c r="BO41" s="47">
        <v>2</v>
      </c>
    </row>
    <row r="42" spans="1:67" x14ac:dyDescent="0.25">
      <c r="A42" s="47" t="s">
        <v>526</v>
      </c>
      <c r="B42" t="s">
        <v>104</v>
      </c>
      <c r="C42" s="47">
        <v>0.33550611138343811</v>
      </c>
      <c r="D42" s="47">
        <v>0.70706593990325928</v>
      </c>
      <c r="E42" s="47">
        <v>0.50061482191085815</v>
      </c>
      <c r="F42" s="47">
        <v>0.60162687301635742</v>
      </c>
      <c r="G42" s="47" t="s">
        <v>508</v>
      </c>
      <c r="H42" s="47">
        <v>0.87294113636016846</v>
      </c>
      <c r="I42" s="47">
        <v>0.53637558221817017</v>
      </c>
      <c r="J42" s="47">
        <v>0.46830084919929504</v>
      </c>
      <c r="K42" s="47">
        <v>0.26339378952980042</v>
      </c>
      <c r="L42" s="47">
        <v>0.68421053886413574</v>
      </c>
      <c r="M42" s="47">
        <v>0.45411762595176697</v>
      </c>
      <c r="N42" s="47">
        <v>0.45481047034263611</v>
      </c>
      <c r="O42" s="47">
        <v>0.78786969184875488</v>
      </c>
      <c r="P42" s="47">
        <v>0.59384888410568237</v>
      </c>
      <c r="Q42" s="47">
        <v>0.52752172946929932</v>
      </c>
      <c r="R42" s="47">
        <v>0.20668214559555054</v>
      </c>
      <c r="S42" s="47">
        <v>0.56552225351333618</v>
      </c>
      <c r="T42" s="47">
        <v>0.55459916591644287</v>
      </c>
      <c r="U42" s="47">
        <v>0.3880959153175354</v>
      </c>
      <c r="V42" s="47">
        <v>0.54956579208374023</v>
      </c>
      <c r="W42" s="47">
        <v>0.91389310359954834</v>
      </c>
      <c r="X42" s="47">
        <v>6.5249536419287324E-4</v>
      </c>
      <c r="Y42" s="47">
        <v>0.66250002384185791</v>
      </c>
      <c r="Z42" s="47">
        <v>0.20719079673290253</v>
      </c>
      <c r="AA42" s="47">
        <v>0.58738094568252563</v>
      </c>
      <c r="AB42" s="47">
        <v>0.80140703916549683</v>
      </c>
      <c r="AC42" s="47">
        <v>0.69103193283081055</v>
      </c>
      <c r="AD42" s="47">
        <v>0.54107809066772461</v>
      </c>
      <c r="AE42" s="47">
        <v>0.72000002861022949</v>
      </c>
      <c r="AF42" s="47">
        <v>0.64756536483764648</v>
      </c>
      <c r="AG42" s="47">
        <v>0.52834248542785645</v>
      </c>
      <c r="AH42" s="47">
        <v>4.6296296641230583E-3</v>
      </c>
      <c r="AI42" s="47">
        <v>0.28206196427345276</v>
      </c>
      <c r="AJ42" s="47">
        <v>0.52989459037780762</v>
      </c>
      <c r="AK42" s="47">
        <v>0.58432251214981079</v>
      </c>
      <c r="AL42" s="47">
        <v>0.452871173620224</v>
      </c>
      <c r="AM42" s="47" t="s">
        <v>508</v>
      </c>
      <c r="AN42" s="47">
        <v>0.53620344400405884</v>
      </c>
      <c r="AO42" s="47">
        <v>24</v>
      </c>
      <c r="AP42" s="47">
        <v>0.46413311362266541</v>
      </c>
      <c r="AQ42" s="47">
        <v>35</v>
      </c>
      <c r="AR42" s="47">
        <v>0.52898061275482178</v>
      </c>
      <c r="AS42" s="47">
        <v>35</v>
      </c>
      <c r="AT42" s="47">
        <v>0.51444578170776367</v>
      </c>
      <c r="AU42" s="47">
        <v>48</v>
      </c>
      <c r="AV42" s="47">
        <v>0.44605910778045654</v>
      </c>
      <c r="AW42" s="47">
        <v>24</v>
      </c>
      <c r="AX42" s="47">
        <v>0.6552245020866394</v>
      </c>
      <c r="AY42" s="47">
        <v>20</v>
      </c>
      <c r="AZ42" s="47">
        <v>0.47513437271118164</v>
      </c>
      <c r="BA42" s="47">
        <v>11</v>
      </c>
      <c r="BB42" s="47">
        <v>0.62587249279022217</v>
      </c>
      <c r="BC42" s="47">
        <v>9</v>
      </c>
      <c r="BD42" s="47">
        <v>0.4622875452041626</v>
      </c>
      <c r="BE42" s="47">
        <v>59</v>
      </c>
      <c r="BF42" s="47">
        <v>0.38741731643676758</v>
      </c>
      <c r="BG42" s="47">
        <v>31</v>
      </c>
      <c r="BH42" s="47">
        <v>0.5414358377456665</v>
      </c>
      <c r="BI42" s="47">
        <v>27</v>
      </c>
      <c r="BJ42" s="47">
        <v>0.59913170337677002</v>
      </c>
      <c r="BK42" s="47">
        <v>5</v>
      </c>
      <c r="BL42" s="47">
        <v>0.55695348978042603</v>
      </c>
      <c r="BM42" s="47">
        <v>37</v>
      </c>
      <c r="BN42" s="47">
        <v>0.52255994081497192</v>
      </c>
      <c r="BO42" s="47">
        <v>20</v>
      </c>
    </row>
    <row r="43" spans="1:67" x14ac:dyDescent="0.25">
      <c r="A43" s="47" t="s">
        <v>527</v>
      </c>
      <c r="B43" t="s">
        <v>102</v>
      </c>
      <c r="C43" s="47">
        <v>5.6155502796173096E-2</v>
      </c>
      <c r="D43" s="47">
        <v>0.61632758378982544</v>
      </c>
      <c r="E43" s="47">
        <v>0.40944385528564453</v>
      </c>
      <c r="F43" s="47">
        <v>0.35525956749916077</v>
      </c>
      <c r="G43" s="47">
        <v>0.41428571939468384</v>
      </c>
      <c r="H43" s="47">
        <v>0.81230497360229492</v>
      </c>
      <c r="I43" s="47">
        <v>0.39225322008132935</v>
      </c>
      <c r="J43" s="47">
        <v>0.19596105813980103</v>
      </c>
      <c r="K43" s="47">
        <v>0.28549236059188843</v>
      </c>
      <c r="L43" s="47">
        <v>0.54236161708831787</v>
      </c>
      <c r="M43" s="47">
        <v>0.23052908480167389</v>
      </c>
      <c r="N43" s="47">
        <v>0.46212154626846313</v>
      </c>
      <c r="O43" s="47">
        <v>0.59762191772460938</v>
      </c>
      <c r="P43" s="47">
        <v>0.45489427447319031</v>
      </c>
      <c r="Q43" s="47">
        <v>0.63176476955413818</v>
      </c>
      <c r="R43" s="47">
        <v>0.45664769411087036</v>
      </c>
      <c r="S43" s="47">
        <v>0.64580708742141724</v>
      </c>
      <c r="T43" s="47">
        <v>0.61698740720748901</v>
      </c>
      <c r="U43" s="47">
        <v>0.32563889026641846</v>
      </c>
      <c r="V43" s="47">
        <v>0.73770493268966675</v>
      </c>
      <c r="W43" s="47">
        <v>0.91013824939727783</v>
      </c>
      <c r="X43" s="47">
        <v>0.14825133979320526</v>
      </c>
      <c r="Y43" s="47" t="s">
        <v>508</v>
      </c>
      <c r="Z43" s="47">
        <v>0.19888603687286377</v>
      </c>
      <c r="AA43" s="47">
        <v>0.60554808378219604</v>
      </c>
      <c r="AB43" s="47">
        <v>0.77821546792984009</v>
      </c>
      <c r="AC43" s="47">
        <v>0.64595413208007813</v>
      </c>
      <c r="AD43" s="47">
        <v>0.51522976160049438</v>
      </c>
      <c r="AE43" s="47">
        <v>0.88440537452697754</v>
      </c>
      <c r="AF43" s="47">
        <v>0.12791842222213745</v>
      </c>
      <c r="AG43" s="47">
        <v>0.4483380913734436</v>
      </c>
      <c r="AH43" s="47">
        <v>0.17693370580673218</v>
      </c>
      <c r="AI43" s="47">
        <v>0.49274316430091858</v>
      </c>
      <c r="AJ43" s="47">
        <v>0.71019864082336426</v>
      </c>
      <c r="AK43" s="47">
        <v>0.41023153066635132</v>
      </c>
      <c r="AL43" s="47">
        <v>0.37499234080314636</v>
      </c>
      <c r="AM43" s="47" t="s">
        <v>508</v>
      </c>
      <c r="AN43" s="47">
        <v>0.35929661989212036</v>
      </c>
      <c r="AO43" s="47">
        <v>54</v>
      </c>
      <c r="AP43" s="47">
        <v>0.38012614846229553</v>
      </c>
      <c r="AQ43" s="47">
        <v>57</v>
      </c>
      <c r="AR43" s="47">
        <v>0.53523218631744385</v>
      </c>
      <c r="AS43" s="47">
        <v>34</v>
      </c>
      <c r="AT43" s="47">
        <v>0.58153456449508667</v>
      </c>
      <c r="AU43" s="47">
        <v>31</v>
      </c>
      <c r="AV43" s="47">
        <v>0.41909188032150269</v>
      </c>
      <c r="AW43" s="47">
        <v>33</v>
      </c>
      <c r="AX43" s="47">
        <v>0.63623684644699097</v>
      </c>
      <c r="AY43" s="47">
        <v>29</v>
      </c>
      <c r="AZ43" s="47">
        <v>0.40939891338348389</v>
      </c>
      <c r="BA43" s="47">
        <v>25</v>
      </c>
      <c r="BB43" s="47">
        <v>0.45370125770568848</v>
      </c>
      <c r="BC43" s="47">
        <v>53</v>
      </c>
      <c r="BD43" s="47">
        <v>0.49704140424728394</v>
      </c>
      <c r="BE43" s="47">
        <v>52</v>
      </c>
      <c r="BF43" s="47">
        <v>0.38597074151039124</v>
      </c>
      <c r="BG43" s="47">
        <v>32</v>
      </c>
      <c r="BH43" s="47">
        <v>0.43676918745040894</v>
      </c>
      <c r="BI43" s="47">
        <v>58</v>
      </c>
      <c r="BJ43" s="47">
        <v>0.53416216373443604</v>
      </c>
      <c r="BK43" s="47">
        <v>30</v>
      </c>
      <c r="BL43" s="47">
        <v>0.54357749223709106</v>
      </c>
      <c r="BM43" s="47">
        <v>44</v>
      </c>
      <c r="BN43" s="47">
        <v>0.47477996349334717</v>
      </c>
      <c r="BO43" s="47">
        <v>47</v>
      </c>
    </row>
    <row r="44" spans="1:67" x14ac:dyDescent="0.25">
      <c r="A44" s="47" t="s">
        <v>528</v>
      </c>
      <c r="B44" t="s">
        <v>105</v>
      </c>
      <c r="C44" s="47" t="s">
        <v>508</v>
      </c>
      <c r="D44" s="47">
        <v>3.7208434194326401E-2</v>
      </c>
      <c r="E44" s="47">
        <v>0.42580407857894897</v>
      </c>
      <c r="F44" s="47">
        <v>0.12782184779644012</v>
      </c>
      <c r="G44" s="47">
        <v>0.75714284181594849</v>
      </c>
      <c r="H44" s="47">
        <v>0.77881836891174316</v>
      </c>
      <c r="I44" s="47">
        <v>0.19699577987194061</v>
      </c>
      <c r="J44" s="47">
        <v>0.85365164279937744</v>
      </c>
      <c r="K44" s="47">
        <v>4.6409811824560165E-2</v>
      </c>
      <c r="L44" s="47">
        <v>0.1548258364200592</v>
      </c>
      <c r="M44" s="47">
        <v>0.28588235378265381</v>
      </c>
      <c r="N44" s="47">
        <v>0.2555077075958252</v>
      </c>
      <c r="O44" s="47">
        <v>0.71332931518554688</v>
      </c>
      <c r="P44" s="47">
        <v>0.64530485868453979</v>
      </c>
      <c r="Q44" s="47">
        <v>0.51577311754226685</v>
      </c>
      <c r="R44" s="47">
        <v>0.35644462704658508</v>
      </c>
      <c r="S44" s="47">
        <v>0.35419180989265442</v>
      </c>
      <c r="T44" s="47">
        <v>0.41342136263847351</v>
      </c>
      <c r="U44" s="47">
        <v>0.26391085982322693</v>
      </c>
      <c r="V44" s="47">
        <v>0.39952170848846436</v>
      </c>
      <c r="W44" s="47">
        <v>0.3628450334072113</v>
      </c>
      <c r="X44" s="47">
        <v>0.18211458623409271</v>
      </c>
      <c r="Y44" s="47">
        <v>0.28749999403953552</v>
      </c>
      <c r="Z44" s="47">
        <v>6.62340447306633E-2</v>
      </c>
      <c r="AA44" s="47">
        <v>0.57604223489761353</v>
      </c>
      <c r="AB44" s="47">
        <v>0.59508997201919556</v>
      </c>
      <c r="AC44" s="47">
        <v>0.51099300384521484</v>
      </c>
      <c r="AD44" s="47">
        <v>0.23764884471893311</v>
      </c>
      <c r="AE44" s="47">
        <v>0.59335780143737793</v>
      </c>
      <c r="AF44" s="47">
        <v>8.2288041710853577E-2</v>
      </c>
      <c r="AG44" s="47">
        <v>0.44307523965835571</v>
      </c>
      <c r="AH44" s="47">
        <v>0.25077250599861145</v>
      </c>
      <c r="AI44" s="47">
        <v>0.51383018493652344</v>
      </c>
      <c r="AJ44" s="47">
        <v>0.80857038497924805</v>
      </c>
      <c r="AK44" s="47">
        <v>0.52745890617370605</v>
      </c>
      <c r="AL44" s="47">
        <v>0.71073877811431885</v>
      </c>
      <c r="AM44" s="47" t="s">
        <v>508</v>
      </c>
      <c r="AN44" s="47">
        <v>0.19694478809833527</v>
      </c>
      <c r="AO44" s="47">
        <v>80</v>
      </c>
      <c r="AP44" s="47">
        <v>0.18565642833709717</v>
      </c>
      <c r="AQ44" s="47">
        <v>86</v>
      </c>
      <c r="AR44" s="47">
        <v>0.55771297216415405</v>
      </c>
      <c r="AS44" s="47">
        <v>26</v>
      </c>
      <c r="AT44" s="47">
        <v>0.3577614426612854</v>
      </c>
      <c r="AU44" s="47">
        <v>65</v>
      </c>
      <c r="AV44" s="47">
        <v>0.22467342019081116</v>
      </c>
      <c r="AW44" s="47">
        <v>84</v>
      </c>
      <c r="AX44" s="47">
        <v>0.47994351387023926</v>
      </c>
      <c r="AY44" s="47">
        <v>61</v>
      </c>
      <c r="AZ44" s="47">
        <v>0.34237340092658997</v>
      </c>
      <c r="BA44" s="47">
        <v>57</v>
      </c>
      <c r="BB44" s="47">
        <v>0.64665216207504272</v>
      </c>
      <c r="BC44" s="47">
        <v>5</v>
      </c>
      <c r="BD44" s="47">
        <v>0.64014959335327148</v>
      </c>
      <c r="BE44" s="47">
        <v>4</v>
      </c>
      <c r="BF44" s="47">
        <v>0.36203795671463013</v>
      </c>
      <c r="BG44" s="47">
        <v>46</v>
      </c>
      <c r="BH44" s="47">
        <v>0.38415482640266418</v>
      </c>
      <c r="BI44" s="47">
        <v>70</v>
      </c>
      <c r="BJ44" s="47">
        <v>0.41084909439086914</v>
      </c>
      <c r="BK44" s="47">
        <v>80</v>
      </c>
      <c r="BL44" s="47">
        <v>0.4896436333656311</v>
      </c>
      <c r="BM44" s="47">
        <v>57</v>
      </c>
      <c r="BN44" s="47">
        <v>0.40604254603385925</v>
      </c>
      <c r="BO44" s="47">
        <v>64</v>
      </c>
    </row>
    <row r="45" spans="1:67" x14ac:dyDescent="0.25">
      <c r="A45" s="47" t="s">
        <v>337</v>
      </c>
      <c r="B45" t="s">
        <v>106</v>
      </c>
      <c r="C45" s="47">
        <v>0.19697415828704834</v>
      </c>
      <c r="D45" s="47">
        <v>0.37432682514190674</v>
      </c>
      <c r="E45" s="47">
        <v>0.42557370662689209</v>
      </c>
      <c r="F45" s="47">
        <v>0.3941211998462677</v>
      </c>
      <c r="G45" s="47">
        <v>0.54285717010498047</v>
      </c>
      <c r="H45" s="47">
        <v>0.81733328104019165</v>
      </c>
      <c r="I45" s="47">
        <v>0.42970052361488342</v>
      </c>
      <c r="J45" s="47">
        <v>0.62844085693359375</v>
      </c>
      <c r="K45" s="47">
        <v>0.30885261297225952</v>
      </c>
      <c r="L45" s="47">
        <v>0.52396142482757568</v>
      </c>
      <c r="M45" s="47">
        <v>0.22244700789451599</v>
      </c>
      <c r="N45" s="47">
        <v>0.37342709302902222</v>
      </c>
      <c r="O45" s="47">
        <v>0.66446840763092041</v>
      </c>
      <c r="P45" s="47">
        <v>0.39288648962974548</v>
      </c>
      <c r="Q45" s="47">
        <v>0.56591695547103882</v>
      </c>
      <c r="R45" s="47">
        <v>0.25885871052742004</v>
      </c>
      <c r="S45" s="47">
        <v>0.74832117557525635</v>
      </c>
      <c r="T45" s="47">
        <v>0.43997931480407715</v>
      </c>
      <c r="U45" s="47">
        <v>0.62973594665527344</v>
      </c>
      <c r="V45" s="47">
        <v>0.53027039766311646</v>
      </c>
      <c r="W45" s="47">
        <v>0.93317973613739014</v>
      </c>
      <c r="X45" s="47">
        <v>3.4436900168657303E-2</v>
      </c>
      <c r="Y45" s="47" t="s">
        <v>508</v>
      </c>
      <c r="Z45" s="47">
        <v>0.4227847158908844</v>
      </c>
      <c r="AA45" s="47">
        <v>0.48109206557273865</v>
      </c>
      <c r="AB45" s="47">
        <v>0.79452055692672729</v>
      </c>
      <c r="AC45" s="47">
        <v>0.50503301620483398</v>
      </c>
      <c r="AD45" s="47">
        <v>0.49580061435699463</v>
      </c>
      <c r="AE45" s="47">
        <v>0.736686110496521</v>
      </c>
      <c r="AF45" s="47">
        <v>0.28052780032157898</v>
      </c>
      <c r="AG45" s="47">
        <v>0.4823468029499054</v>
      </c>
      <c r="AH45" s="47">
        <v>0.45129156112670898</v>
      </c>
      <c r="AI45" s="47">
        <v>0.41549316048622131</v>
      </c>
      <c r="AJ45" s="47">
        <v>0.46530625224113464</v>
      </c>
      <c r="AK45" s="47">
        <v>0.35742044448852539</v>
      </c>
      <c r="AL45" s="47">
        <v>0.33627820014953613</v>
      </c>
      <c r="AM45" s="47" t="s">
        <v>508</v>
      </c>
      <c r="AN45" s="47">
        <v>0.34774896502494812</v>
      </c>
      <c r="AO45" s="47">
        <v>56</v>
      </c>
      <c r="AP45" s="47">
        <v>0.35717204213142395</v>
      </c>
      <c r="AQ45" s="47">
        <v>66</v>
      </c>
      <c r="AR45" s="47">
        <v>0.47053265571594238</v>
      </c>
      <c r="AS45" s="47">
        <v>60</v>
      </c>
      <c r="AT45" s="47">
        <v>0.58707672357559204</v>
      </c>
      <c r="AU45" s="47">
        <v>30</v>
      </c>
      <c r="AV45" s="47">
        <v>0.46346712112426758</v>
      </c>
      <c r="AW45" s="47">
        <v>16</v>
      </c>
      <c r="AX45" s="47">
        <v>0.56911158561706543</v>
      </c>
      <c r="AY45" s="47">
        <v>50</v>
      </c>
      <c r="AZ45" s="47">
        <v>0.48771306872367859</v>
      </c>
      <c r="BA45" s="47">
        <v>8</v>
      </c>
      <c r="BB45" s="47">
        <v>0.60458296537399292</v>
      </c>
      <c r="BC45" s="47">
        <v>13</v>
      </c>
      <c r="BD45" s="47">
        <v>0.39362451434135437</v>
      </c>
      <c r="BE45" s="47">
        <v>75</v>
      </c>
      <c r="BF45" s="47">
        <v>0.43236371874809265</v>
      </c>
      <c r="BG45" s="47">
        <v>16</v>
      </c>
      <c r="BH45" s="47">
        <v>0.45227178931236267</v>
      </c>
      <c r="BI45" s="47">
        <v>54</v>
      </c>
      <c r="BJ45" s="47">
        <v>0.45814210176467896</v>
      </c>
      <c r="BK45" s="47">
        <v>61</v>
      </c>
      <c r="BL45" s="47">
        <v>0.55865830183029175</v>
      </c>
      <c r="BM45" s="47">
        <v>36</v>
      </c>
      <c r="BN45" s="47">
        <v>0.47557428479194641</v>
      </c>
      <c r="BO45" s="47">
        <v>46</v>
      </c>
    </row>
    <row r="46" spans="1:67" x14ac:dyDescent="0.25">
      <c r="A46" s="47" t="s">
        <v>529</v>
      </c>
      <c r="B46" t="s">
        <v>107</v>
      </c>
      <c r="C46" s="47" t="s">
        <v>508</v>
      </c>
      <c r="D46" s="47">
        <v>0.2855989933013916</v>
      </c>
      <c r="E46" s="47">
        <v>0.23428192734718323</v>
      </c>
      <c r="F46" s="47">
        <v>8.1468075513839722E-2</v>
      </c>
      <c r="G46" s="47">
        <v>0.37142857909202576</v>
      </c>
      <c r="H46" s="47">
        <v>0.61712771654129028</v>
      </c>
      <c r="I46" s="47">
        <v>0.18575702607631683</v>
      </c>
      <c r="J46" s="47">
        <v>2.6460591703653336E-2</v>
      </c>
      <c r="K46" s="47">
        <v>0.30111292004585266</v>
      </c>
      <c r="L46" s="47">
        <v>0.6283184289932251</v>
      </c>
      <c r="M46" s="47">
        <v>0.40750113129615784</v>
      </c>
      <c r="N46" s="47">
        <v>0.33744329214096069</v>
      </c>
      <c r="O46" s="47">
        <v>0.55890285968780518</v>
      </c>
      <c r="P46" s="47">
        <v>0.45526403188705444</v>
      </c>
      <c r="Q46" s="47">
        <v>0.35348448157310486</v>
      </c>
      <c r="R46" s="47">
        <v>0.46651208400726318</v>
      </c>
      <c r="S46" s="47">
        <v>0.21957483887672424</v>
      </c>
      <c r="T46" s="47">
        <v>0.20869842171669006</v>
      </c>
      <c r="U46" s="47">
        <v>0.17226238548755646</v>
      </c>
      <c r="V46" s="47">
        <v>0.65573769807815552</v>
      </c>
      <c r="W46" s="47">
        <v>7.1428604423999786E-2</v>
      </c>
      <c r="X46" s="47">
        <v>0.56698447465896606</v>
      </c>
      <c r="Y46" s="47" t="s">
        <v>508</v>
      </c>
      <c r="Z46" s="47">
        <v>0.17766034603118896</v>
      </c>
      <c r="AA46" s="47">
        <v>0.54541903734207153</v>
      </c>
      <c r="AB46" s="47">
        <v>0.44466289877891541</v>
      </c>
      <c r="AC46" s="47">
        <v>0.39181146025657654</v>
      </c>
      <c r="AD46" s="47">
        <v>0.35740178823471069</v>
      </c>
      <c r="AE46" s="47">
        <v>0.15148529410362244</v>
      </c>
      <c r="AF46" s="47">
        <v>0.17652717232704163</v>
      </c>
      <c r="AG46" s="47">
        <v>5.6439712643623352E-2</v>
      </c>
      <c r="AH46" s="47">
        <v>0.80651259422302246</v>
      </c>
      <c r="AI46" s="47">
        <v>0.55134302377700806</v>
      </c>
      <c r="AJ46" s="47">
        <v>0.92459249496459961</v>
      </c>
      <c r="AK46" s="47">
        <v>0.30011448264122009</v>
      </c>
      <c r="AL46" s="47">
        <v>0.3916662335395813</v>
      </c>
      <c r="AM46" s="47" t="s">
        <v>508</v>
      </c>
      <c r="AN46" s="47">
        <v>0.20044966042041779</v>
      </c>
      <c r="AO46" s="47">
        <v>79</v>
      </c>
      <c r="AP46" s="47">
        <v>0.41859394311904907</v>
      </c>
      <c r="AQ46" s="47">
        <v>44</v>
      </c>
      <c r="AR46" s="47">
        <v>0.45854085683822632</v>
      </c>
      <c r="AS46" s="47">
        <v>63</v>
      </c>
      <c r="AT46" s="47">
        <v>0.31406834721565247</v>
      </c>
      <c r="AU46" s="47">
        <v>70</v>
      </c>
      <c r="AV46" s="47">
        <v>0.2720244824886322</v>
      </c>
      <c r="AW46" s="47">
        <v>79</v>
      </c>
      <c r="AX46" s="47">
        <v>0.43482381105422974</v>
      </c>
      <c r="AY46" s="47">
        <v>73</v>
      </c>
      <c r="AZ46" s="47">
        <v>0.29774120450019836</v>
      </c>
      <c r="BA46" s="47">
        <v>69</v>
      </c>
      <c r="BB46" s="47">
        <v>0.30019348859786987</v>
      </c>
      <c r="BC46" s="47">
        <v>86</v>
      </c>
      <c r="BD46" s="47">
        <v>0.54192906618118286</v>
      </c>
      <c r="BE46" s="47">
        <v>33</v>
      </c>
      <c r="BF46" s="47">
        <v>0.36676251888275146</v>
      </c>
      <c r="BG46" s="47">
        <v>44</v>
      </c>
      <c r="BH46" s="47">
        <v>0.26270657777786255</v>
      </c>
      <c r="BI46" s="47">
        <v>87</v>
      </c>
      <c r="BJ46" s="47">
        <v>0.47864162921905518</v>
      </c>
      <c r="BK46" s="47">
        <v>52</v>
      </c>
      <c r="BL46" s="47">
        <v>0.34633690118789673</v>
      </c>
      <c r="BM46" s="47">
        <v>83</v>
      </c>
      <c r="BN46" s="47">
        <v>0.36098557710647583</v>
      </c>
      <c r="BO46" s="47">
        <v>75</v>
      </c>
    </row>
    <row r="47" spans="1:67" x14ac:dyDescent="0.25">
      <c r="A47" s="47" t="s">
        <v>530</v>
      </c>
      <c r="B47" t="s">
        <v>109</v>
      </c>
      <c r="C47" s="47">
        <v>0.7469247579574585</v>
      </c>
      <c r="D47" s="47">
        <v>0.77533209323883057</v>
      </c>
      <c r="E47" s="47">
        <v>0.80516469478607178</v>
      </c>
      <c r="F47" s="47">
        <v>0.50993233919143677</v>
      </c>
      <c r="G47" s="47">
        <v>0.44285714626312256</v>
      </c>
      <c r="H47" s="47">
        <v>0.78168982267379761</v>
      </c>
      <c r="I47" s="47">
        <v>0.74340462684631348</v>
      </c>
      <c r="J47" s="47">
        <v>0.35503342747688293</v>
      </c>
      <c r="K47" s="47">
        <v>0.88709676265716553</v>
      </c>
      <c r="L47" s="47">
        <v>0.8332054615020752</v>
      </c>
      <c r="M47" s="47">
        <v>0.62117642164230347</v>
      </c>
      <c r="N47" s="47">
        <v>0.78351509571075439</v>
      </c>
      <c r="O47" s="47">
        <v>0.77483010292053223</v>
      </c>
      <c r="P47" s="47">
        <v>0.49850752949714661</v>
      </c>
      <c r="Q47" s="47">
        <v>0.80402868986129761</v>
      </c>
      <c r="R47" s="47">
        <v>0.5428999662399292</v>
      </c>
      <c r="S47" s="47">
        <v>0.85587435960769653</v>
      </c>
      <c r="T47" s="47">
        <v>0.77782905101776123</v>
      </c>
      <c r="U47" s="47">
        <v>0.57349890470504761</v>
      </c>
      <c r="V47" s="47">
        <v>0.54619622230529785</v>
      </c>
      <c r="W47" s="47">
        <v>1</v>
      </c>
      <c r="X47" s="47">
        <v>3.2041743397712708E-2</v>
      </c>
      <c r="Y47" s="47" t="s">
        <v>508</v>
      </c>
      <c r="Z47" s="47">
        <v>0.29793256521224976</v>
      </c>
      <c r="AA47" s="47">
        <v>0.31525504589080811</v>
      </c>
      <c r="AB47" s="47">
        <v>0.88175076246261597</v>
      </c>
      <c r="AC47" s="47">
        <v>0.76896476745605469</v>
      </c>
      <c r="AD47" s="47">
        <v>0.68478423357009888</v>
      </c>
      <c r="AE47" s="47">
        <v>0.66045314073562622</v>
      </c>
      <c r="AF47" s="47">
        <v>0.47866931557655334</v>
      </c>
      <c r="AG47" s="47">
        <v>0.83016717433929443</v>
      </c>
      <c r="AH47" s="47">
        <v>0.10648147761821747</v>
      </c>
      <c r="AI47" s="47">
        <v>0.47690939903259277</v>
      </c>
      <c r="AJ47" s="47">
        <v>0.59896659851074219</v>
      </c>
      <c r="AK47" s="47">
        <v>0.72144889831542969</v>
      </c>
      <c r="AL47" s="47">
        <v>0.4007067084312439</v>
      </c>
      <c r="AM47" s="47" t="s">
        <v>508</v>
      </c>
      <c r="AN47" s="47">
        <v>0.7093384861946106</v>
      </c>
      <c r="AO47" s="47">
        <v>5</v>
      </c>
      <c r="AP47" s="47">
        <v>0.78124845027923584</v>
      </c>
      <c r="AQ47" s="47">
        <v>3</v>
      </c>
      <c r="AR47" s="47">
        <v>0.65506654977798462</v>
      </c>
      <c r="AS47" s="47">
        <v>5</v>
      </c>
      <c r="AT47" s="47">
        <v>0.68834960460662842</v>
      </c>
      <c r="AU47" s="47">
        <v>9</v>
      </c>
      <c r="AV47" s="47">
        <v>0.44332477450370789</v>
      </c>
      <c r="AW47" s="47">
        <v>25</v>
      </c>
      <c r="AX47" s="47">
        <v>0.6626887321472168</v>
      </c>
      <c r="AY47" s="47">
        <v>15</v>
      </c>
      <c r="AZ47" s="47">
        <v>0.51894277334213257</v>
      </c>
      <c r="BA47" s="47">
        <v>5</v>
      </c>
      <c r="BB47" s="47">
        <v>0.58074623346328735</v>
      </c>
      <c r="BC47" s="47">
        <v>17</v>
      </c>
      <c r="BD47" s="47">
        <v>0.54950791597366333</v>
      </c>
      <c r="BE47" s="47">
        <v>30</v>
      </c>
      <c r="BF47" s="47">
        <v>0.46972021460533142</v>
      </c>
      <c r="BG47" s="47">
        <v>4</v>
      </c>
      <c r="BH47" s="47">
        <v>0.733481764793396</v>
      </c>
      <c r="BI47" s="47">
        <v>2</v>
      </c>
      <c r="BJ47" s="47">
        <v>0.62866580486297607</v>
      </c>
      <c r="BK47" s="47">
        <v>4</v>
      </c>
      <c r="BL47" s="47">
        <v>0.68446671962738037</v>
      </c>
      <c r="BM47" s="47">
        <v>3</v>
      </c>
      <c r="BN47" s="47">
        <v>0.62350368499755859</v>
      </c>
      <c r="BO47" s="47">
        <v>3</v>
      </c>
    </row>
    <row r="48" spans="1:67" x14ac:dyDescent="0.25">
      <c r="A48" s="47" t="s">
        <v>338</v>
      </c>
      <c r="B48" t="s">
        <v>112</v>
      </c>
      <c r="C48" s="47">
        <v>0.47632479667663574</v>
      </c>
      <c r="D48" s="47">
        <v>0.20704194903373718</v>
      </c>
      <c r="E48" s="47">
        <v>0.43482637405395508</v>
      </c>
      <c r="F48" s="47">
        <v>2.2216979414224625E-2</v>
      </c>
      <c r="G48" s="47">
        <v>0.34285715222358704</v>
      </c>
      <c r="H48" s="47">
        <v>0.49929705262184143</v>
      </c>
      <c r="I48" s="47">
        <v>0.19494223594665527</v>
      </c>
      <c r="J48" s="47">
        <v>0.34230411052703857</v>
      </c>
      <c r="K48" s="47">
        <v>0.18806846439838409</v>
      </c>
      <c r="L48" s="47">
        <v>0.54317420721054077</v>
      </c>
      <c r="M48" s="47">
        <v>0.31985601782798767</v>
      </c>
      <c r="N48" s="47">
        <v>0.41121166944503784</v>
      </c>
      <c r="O48" s="47">
        <v>0.49390816688537598</v>
      </c>
      <c r="P48" s="47">
        <v>0.62549299001693726</v>
      </c>
      <c r="Q48" s="47">
        <v>0.4363100528717041</v>
      </c>
      <c r="R48" s="47">
        <v>0.39677295088768005</v>
      </c>
      <c r="S48" s="47">
        <v>0.3313179612159729</v>
      </c>
      <c r="T48" s="47">
        <v>0.19612275063991547</v>
      </c>
      <c r="U48" s="47">
        <v>0.21309094130992889</v>
      </c>
      <c r="V48" s="47">
        <v>0.47540983557701111</v>
      </c>
      <c r="W48" s="47">
        <v>0.10599201917648315</v>
      </c>
      <c r="X48" s="47" t="s">
        <v>508</v>
      </c>
      <c r="Y48" s="47">
        <v>0.16249999403953552</v>
      </c>
      <c r="Z48" s="47">
        <v>0.33471199870109558</v>
      </c>
      <c r="AA48" s="47">
        <v>0.54511928558349609</v>
      </c>
      <c r="AB48" s="47">
        <v>0.52910566329956055</v>
      </c>
      <c r="AC48" s="47">
        <v>0.29408758878707886</v>
      </c>
      <c r="AD48" s="47">
        <v>0.22309118509292603</v>
      </c>
      <c r="AE48" s="47">
        <v>0.11061578243970871</v>
      </c>
      <c r="AF48" s="47">
        <v>0.21621297299861908</v>
      </c>
      <c r="AG48" s="47">
        <v>0.17708882689476013</v>
      </c>
      <c r="AH48" s="47">
        <v>0.17179381847381592</v>
      </c>
      <c r="AI48" s="47">
        <v>0.56026208400726318</v>
      </c>
      <c r="AJ48" s="47">
        <v>0.78599768877029419</v>
      </c>
      <c r="AK48" s="47">
        <v>0.50784671306610107</v>
      </c>
      <c r="AL48" s="47">
        <v>0.29280292987823486</v>
      </c>
      <c r="AM48" s="47" t="s">
        <v>508</v>
      </c>
      <c r="AN48" s="47">
        <v>0.28510251641273499</v>
      </c>
      <c r="AO48" s="47">
        <v>68</v>
      </c>
      <c r="AP48" s="47">
        <v>0.3655775785446167</v>
      </c>
      <c r="AQ48" s="47">
        <v>60</v>
      </c>
      <c r="AR48" s="47">
        <v>0.48812103271484375</v>
      </c>
      <c r="AS48" s="47">
        <v>52</v>
      </c>
      <c r="AT48" s="47">
        <v>0.3039853572845459</v>
      </c>
      <c r="AU48" s="47">
        <v>72</v>
      </c>
      <c r="AV48" s="47">
        <v>0.20106799900531769</v>
      </c>
      <c r="AW48" s="47">
        <v>85</v>
      </c>
      <c r="AX48" s="47">
        <v>0.39785093069076538</v>
      </c>
      <c r="AY48" s="47">
        <v>76</v>
      </c>
      <c r="AZ48" s="47">
        <v>0.16892784833908081</v>
      </c>
      <c r="BA48" s="47">
        <v>87</v>
      </c>
      <c r="BB48" s="47">
        <v>0.34485012292861938</v>
      </c>
      <c r="BC48" s="47">
        <v>83</v>
      </c>
      <c r="BD48" s="47">
        <v>0.53672736883163452</v>
      </c>
      <c r="BE48" s="47">
        <v>36</v>
      </c>
      <c r="BF48" s="47">
        <v>0.29670172929763794</v>
      </c>
      <c r="BG48" s="47">
        <v>65</v>
      </c>
      <c r="BH48" s="47">
        <v>0.30450540781021118</v>
      </c>
      <c r="BI48" s="47">
        <v>83</v>
      </c>
      <c r="BJ48" s="47">
        <v>0.45030567049980164</v>
      </c>
      <c r="BK48" s="47">
        <v>63</v>
      </c>
      <c r="BL48" s="47">
        <v>0.35049620270729065</v>
      </c>
      <c r="BM48" s="47">
        <v>81</v>
      </c>
      <c r="BN48" s="47">
        <v>0.34570920467376709</v>
      </c>
      <c r="BO48" s="47">
        <v>80</v>
      </c>
    </row>
    <row r="49" spans="1:67" x14ac:dyDescent="0.25">
      <c r="A49" s="47" t="s">
        <v>339</v>
      </c>
      <c r="B49" t="s">
        <v>118</v>
      </c>
      <c r="C49" s="47">
        <v>-4.1195433730933928E-9</v>
      </c>
      <c r="D49" s="47">
        <v>0.10730503499507904</v>
      </c>
      <c r="E49" s="47">
        <v>0.20911240577697754</v>
      </c>
      <c r="F49" s="47">
        <v>4.3801501393318176E-2</v>
      </c>
      <c r="G49" s="47">
        <v>0.24285714328289032</v>
      </c>
      <c r="H49" s="47">
        <v>0.5956304669380188</v>
      </c>
      <c r="I49" s="47">
        <v>0.28241854906082153</v>
      </c>
      <c r="J49" s="47">
        <v>4.1739761829376221E-2</v>
      </c>
      <c r="K49" s="47">
        <v>0.22171063721179962</v>
      </c>
      <c r="L49" s="47">
        <v>0.61586928367614746</v>
      </c>
      <c r="M49" s="47">
        <v>0.31393033266067505</v>
      </c>
      <c r="N49" s="47">
        <v>0.37252828478813171</v>
      </c>
      <c r="O49" s="47">
        <v>0.39368501305580139</v>
      </c>
      <c r="P49" s="47">
        <v>0.52591633796691895</v>
      </c>
      <c r="Q49" s="47">
        <v>0.61870801448822021</v>
      </c>
      <c r="R49" s="47">
        <v>0.24117991328239441</v>
      </c>
      <c r="S49" s="47">
        <v>0.24119874835014343</v>
      </c>
      <c r="T49" s="47">
        <v>0.37987270951271057</v>
      </c>
      <c r="U49" s="47">
        <v>0.26518335938453674</v>
      </c>
      <c r="V49" s="47">
        <v>0.22025424242019653</v>
      </c>
      <c r="W49" s="47">
        <v>0.34156209230422974</v>
      </c>
      <c r="X49" s="47">
        <v>0.34022453427314758</v>
      </c>
      <c r="Y49" s="47">
        <v>0.2824999988079071</v>
      </c>
      <c r="Z49" s="47">
        <v>0.36392208933830261</v>
      </c>
      <c r="AA49" s="47">
        <v>0.47227132320404053</v>
      </c>
      <c r="AB49" s="47">
        <v>0.44352602958679199</v>
      </c>
      <c r="AC49" s="47">
        <v>0.3664080798625946</v>
      </c>
      <c r="AD49" s="47">
        <v>0.30827552080154419</v>
      </c>
      <c r="AE49" s="47">
        <v>0.24742524325847626</v>
      </c>
      <c r="AF49" s="47">
        <v>0.56340700387954712</v>
      </c>
      <c r="AG49" s="47">
        <v>0.49050205945968628</v>
      </c>
      <c r="AH49" s="47">
        <v>0.2235550731420517</v>
      </c>
      <c r="AI49" s="47">
        <v>0.51008236408233643</v>
      </c>
      <c r="AJ49" s="47">
        <v>0.91806334257125854</v>
      </c>
      <c r="AK49" s="47">
        <v>0.60961300134658813</v>
      </c>
      <c r="AL49" s="47">
        <v>0.47252857685089111</v>
      </c>
      <c r="AM49" s="47" t="s">
        <v>508</v>
      </c>
      <c r="AN49" s="47">
        <v>9.0054735541343689E-2</v>
      </c>
      <c r="AO49" s="47">
        <v>88</v>
      </c>
      <c r="AP49" s="47">
        <v>0.38100963830947876</v>
      </c>
      <c r="AQ49" s="47">
        <v>56</v>
      </c>
      <c r="AR49" s="47">
        <v>0.44487231969833374</v>
      </c>
      <c r="AS49" s="47">
        <v>69</v>
      </c>
      <c r="AT49" s="47">
        <v>0.27662727236747742</v>
      </c>
      <c r="AU49" s="47">
        <v>75</v>
      </c>
      <c r="AV49" s="47">
        <v>0.33205217123031616</v>
      </c>
      <c r="AW49" s="47">
        <v>70</v>
      </c>
      <c r="AX49" s="47">
        <v>0.39762023091316223</v>
      </c>
      <c r="AY49" s="47">
        <v>77</v>
      </c>
      <c r="AZ49" s="47">
        <v>0.38122233748435974</v>
      </c>
      <c r="BA49" s="47">
        <v>36</v>
      </c>
      <c r="BB49" s="47">
        <v>0.29066148400306702</v>
      </c>
      <c r="BC49" s="47">
        <v>88</v>
      </c>
      <c r="BD49" s="47">
        <v>0.62757182121276855</v>
      </c>
      <c r="BE49" s="47">
        <v>6</v>
      </c>
      <c r="BF49" s="47">
        <v>0.2541983425617218</v>
      </c>
      <c r="BG49" s="47">
        <v>80</v>
      </c>
      <c r="BH49" s="47">
        <v>0.38204175233840942</v>
      </c>
      <c r="BI49" s="47">
        <v>71</v>
      </c>
      <c r="BJ49" s="47">
        <v>0.49886831641197205</v>
      </c>
      <c r="BK49" s="47">
        <v>44</v>
      </c>
      <c r="BL49" s="47">
        <v>0.29675471782684326</v>
      </c>
      <c r="BM49" s="47">
        <v>87</v>
      </c>
      <c r="BN49" s="47">
        <v>0.35796576738357544</v>
      </c>
      <c r="BO49" s="47">
        <v>77</v>
      </c>
    </row>
    <row r="50" spans="1:67" x14ac:dyDescent="0.25">
      <c r="A50" s="47" t="s">
        <v>340</v>
      </c>
      <c r="B50" t="s">
        <v>119</v>
      </c>
      <c r="C50" s="47">
        <v>0.91172420978546143</v>
      </c>
      <c r="D50" s="47">
        <v>0.87755167484283447</v>
      </c>
      <c r="E50" s="47">
        <v>0.71057003736495972</v>
      </c>
      <c r="F50" s="47">
        <v>0.50167387723922729</v>
      </c>
      <c r="G50" s="47">
        <v>0.31428572535514832</v>
      </c>
      <c r="H50" s="47">
        <v>0.69574671983718872</v>
      </c>
      <c r="I50" s="47">
        <v>0.57283562421798706</v>
      </c>
      <c r="J50" s="47">
        <v>0.30053520202636719</v>
      </c>
      <c r="K50" s="47">
        <v>0.5088883638381958</v>
      </c>
      <c r="L50" s="47">
        <v>0.3916739821434021</v>
      </c>
      <c r="M50" s="47">
        <v>0.53463238477706909</v>
      </c>
      <c r="N50" s="47">
        <v>0.63893669843673706</v>
      </c>
      <c r="O50" s="47">
        <v>0.83673942089080811</v>
      </c>
      <c r="P50" s="47">
        <v>0.58051002025604248</v>
      </c>
      <c r="Q50" s="47">
        <v>0.70486360788345337</v>
      </c>
      <c r="R50" s="47">
        <v>0.43737396597862244</v>
      </c>
      <c r="S50" s="47">
        <v>0.71588242053985596</v>
      </c>
      <c r="T50" s="47">
        <v>0.5906064510345459</v>
      </c>
      <c r="U50" s="47">
        <v>0.57593488693237305</v>
      </c>
      <c r="V50" s="47">
        <v>0.56995761394500732</v>
      </c>
      <c r="W50" s="47">
        <v>0.74955707788467407</v>
      </c>
      <c r="X50" s="47">
        <v>8.3034969866275787E-2</v>
      </c>
      <c r="Y50" s="47">
        <v>0.65750002861022949</v>
      </c>
      <c r="Z50" s="47">
        <v>0.30637902021408081</v>
      </c>
      <c r="AA50" s="47">
        <v>0.69273769855499268</v>
      </c>
      <c r="AB50" s="47">
        <v>0.769572913646698</v>
      </c>
      <c r="AC50" s="47">
        <v>0.77074897289276123</v>
      </c>
      <c r="AD50" s="47">
        <v>0.40260052680969238</v>
      </c>
      <c r="AE50" s="47">
        <v>0.67847186326980591</v>
      </c>
      <c r="AF50" s="47">
        <v>0.47518867254257202</v>
      </c>
      <c r="AG50" s="47">
        <v>0.7851983904838562</v>
      </c>
      <c r="AH50" s="47">
        <v>7.0618890225887299E-2</v>
      </c>
      <c r="AI50" s="47">
        <v>0.44324600696563721</v>
      </c>
      <c r="AJ50" s="47">
        <v>0.41677156090736389</v>
      </c>
      <c r="AK50" s="47">
        <v>0.66464781761169434</v>
      </c>
      <c r="AL50" s="47">
        <v>0.51827031373977661</v>
      </c>
      <c r="AM50" s="47" t="s">
        <v>508</v>
      </c>
      <c r="AN50" s="47">
        <v>0.75037992000579834</v>
      </c>
      <c r="AO50" s="47">
        <v>2</v>
      </c>
      <c r="AP50" s="47">
        <v>0.51853287220001221</v>
      </c>
      <c r="AQ50" s="47">
        <v>23</v>
      </c>
      <c r="AR50" s="47">
        <v>0.63987177610397339</v>
      </c>
      <c r="AS50" s="47">
        <v>6</v>
      </c>
      <c r="AT50" s="47">
        <v>0.61309534311294556</v>
      </c>
      <c r="AU50" s="47">
        <v>22</v>
      </c>
      <c r="AV50" s="47">
        <v>0.44911777973175049</v>
      </c>
      <c r="AW50" s="47">
        <v>22</v>
      </c>
      <c r="AX50" s="47">
        <v>0.65891504287719727</v>
      </c>
      <c r="AY50" s="47">
        <v>18</v>
      </c>
      <c r="AZ50" s="47">
        <v>0.5023694634437561</v>
      </c>
      <c r="BA50" s="47">
        <v>7</v>
      </c>
      <c r="BB50" s="47">
        <v>0.47085082530975342</v>
      </c>
      <c r="BC50" s="47">
        <v>45</v>
      </c>
      <c r="BD50" s="47">
        <v>0.51073390245437622</v>
      </c>
      <c r="BE50" s="47">
        <v>45</v>
      </c>
      <c r="BF50" s="47">
        <v>0.41626068949699402</v>
      </c>
      <c r="BG50" s="47">
        <v>22</v>
      </c>
      <c r="BH50" s="47">
        <v>0.66410350799560547</v>
      </c>
      <c r="BI50" s="47">
        <v>6</v>
      </c>
      <c r="BJ50" s="47">
        <v>0.54229521751403809</v>
      </c>
      <c r="BK50" s="47">
        <v>26</v>
      </c>
      <c r="BL50" s="47">
        <v>0.65017032623291016</v>
      </c>
      <c r="BM50" s="47">
        <v>7</v>
      </c>
      <c r="BN50" s="47">
        <v>0.56820744276046753</v>
      </c>
      <c r="BO50" s="47">
        <v>9</v>
      </c>
    </row>
    <row r="51" spans="1:67" x14ac:dyDescent="0.25">
      <c r="A51" s="47" t="s">
        <v>341</v>
      </c>
      <c r="B51" t="s">
        <v>113</v>
      </c>
      <c r="C51" s="47">
        <v>0.27876275777816772</v>
      </c>
      <c r="D51" s="47">
        <v>0.13398352265357971</v>
      </c>
      <c r="E51" s="47">
        <v>0.49098771810531616</v>
      </c>
      <c r="F51" s="47">
        <v>0.16979749500751495</v>
      </c>
      <c r="G51" s="47">
        <v>0.60000002384185791</v>
      </c>
      <c r="H51" s="47">
        <v>0.74368077516555786</v>
      </c>
      <c r="I51" s="47">
        <v>7.8727342188358307E-2</v>
      </c>
      <c r="J51" s="47">
        <v>0.41782429814338684</v>
      </c>
      <c r="K51" s="47">
        <v>0.3368736207485199</v>
      </c>
      <c r="L51" s="47">
        <v>0.61914992332458496</v>
      </c>
      <c r="M51" s="47">
        <v>0.41176468133926392</v>
      </c>
      <c r="N51" s="47">
        <v>0.41234096884727478</v>
      </c>
      <c r="O51" s="47">
        <v>0.5749659538269043</v>
      </c>
      <c r="P51" s="47">
        <v>0.49551105499267578</v>
      </c>
      <c r="Q51" s="47">
        <v>0.57193750143051147</v>
      </c>
      <c r="R51" s="47">
        <v>0.12914639711380005</v>
      </c>
      <c r="S51" s="47">
        <v>4.4746071100234985E-2</v>
      </c>
      <c r="T51" s="47">
        <v>5.7785820215940475E-2</v>
      </c>
      <c r="U51" s="47">
        <v>0.31635162234306335</v>
      </c>
      <c r="V51" s="47">
        <v>0.40860572457313538</v>
      </c>
      <c r="W51" s="47">
        <v>0.53336459398269653</v>
      </c>
      <c r="X51" s="47">
        <v>0.38796338438987732</v>
      </c>
      <c r="Y51" s="47">
        <v>0.31999999284744263</v>
      </c>
      <c r="Z51" s="47">
        <v>0.18643872439861298</v>
      </c>
      <c r="AA51" s="47">
        <v>0.27663683891296387</v>
      </c>
      <c r="AB51" s="47">
        <v>0.36364704370498657</v>
      </c>
      <c r="AC51" s="47">
        <v>0.49786832928657532</v>
      </c>
      <c r="AD51" s="47">
        <v>0.29180935025215149</v>
      </c>
      <c r="AE51" s="47">
        <v>0.27692198753356934</v>
      </c>
      <c r="AF51" s="47">
        <v>0.28423327207565308</v>
      </c>
      <c r="AG51" s="47">
        <v>0.43925237655639648</v>
      </c>
      <c r="AH51" s="47">
        <v>0.13990411162376404</v>
      </c>
      <c r="AI51" s="47">
        <v>0.51202654838562012</v>
      </c>
      <c r="AJ51" s="47">
        <v>0.7364165186882019</v>
      </c>
      <c r="AK51" s="47">
        <v>0.51311701536178589</v>
      </c>
      <c r="AL51" s="47">
        <v>0.19970101118087769</v>
      </c>
      <c r="AM51" s="47" t="s">
        <v>508</v>
      </c>
      <c r="AN51" s="47">
        <v>0.26838287711143494</v>
      </c>
      <c r="AO51" s="47">
        <v>71</v>
      </c>
      <c r="AP51" s="47">
        <v>0.44503229856491089</v>
      </c>
      <c r="AQ51" s="47">
        <v>39</v>
      </c>
      <c r="AR51" s="47">
        <v>0.4428902268409729</v>
      </c>
      <c r="AS51" s="47">
        <v>71</v>
      </c>
      <c r="AT51" s="47">
        <v>0.20687231421470642</v>
      </c>
      <c r="AU51" s="47">
        <v>84</v>
      </c>
      <c r="AV51" s="47">
        <v>0.35694167017936707</v>
      </c>
      <c r="AW51" s="47">
        <v>57</v>
      </c>
      <c r="AX51" s="47">
        <v>0.35749039053916931</v>
      </c>
      <c r="AY51" s="47">
        <v>84</v>
      </c>
      <c r="AZ51" s="47">
        <v>0.28507792949676514</v>
      </c>
      <c r="BA51" s="47">
        <v>73</v>
      </c>
      <c r="BB51" s="47">
        <v>0.46005812287330627</v>
      </c>
      <c r="BC51" s="47">
        <v>51</v>
      </c>
      <c r="BD51" s="47">
        <v>0.49031525850296021</v>
      </c>
      <c r="BE51" s="47">
        <v>55</v>
      </c>
      <c r="BF51" s="47">
        <v>0.26172977685928345</v>
      </c>
      <c r="BG51" s="47">
        <v>78</v>
      </c>
      <c r="BH51" s="47">
        <v>0.40444517135620117</v>
      </c>
      <c r="BI51" s="47">
        <v>65</v>
      </c>
      <c r="BJ51" s="47">
        <v>0.42470791935920715</v>
      </c>
      <c r="BK51" s="47">
        <v>74</v>
      </c>
      <c r="BL51" s="47">
        <v>0.38158869743347168</v>
      </c>
      <c r="BM51" s="47">
        <v>74</v>
      </c>
      <c r="BN51" s="47">
        <v>0.36811789870262146</v>
      </c>
      <c r="BO51" s="47">
        <v>72</v>
      </c>
    </row>
    <row r="52" spans="1:67" x14ac:dyDescent="0.25">
      <c r="A52" s="47" t="s">
        <v>531</v>
      </c>
      <c r="B52" t="s">
        <v>116</v>
      </c>
      <c r="C52" s="47" t="s">
        <v>508</v>
      </c>
      <c r="D52" s="47">
        <v>3.6203153431415558E-2</v>
      </c>
      <c r="E52" s="47">
        <v>0.13940127193927765</v>
      </c>
      <c r="F52" s="47">
        <v>0.15090985596179962</v>
      </c>
      <c r="G52" s="47">
        <v>0.32857143878936768</v>
      </c>
      <c r="H52" s="47">
        <v>0.78664708137512207</v>
      </c>
      <c r="I52" s="47">
        <v>0.14278826117515564</v>
      </c>
      <c r="J52" s="47">
        <v>0.3125</v>
      </c>
      <c r="K52" s="47">
        <v>0.19081784784793854</v>
      </c>
      <c r="L52" s="47">
        <v>0.75709682703018188</v>
      </c>
      <c r="M52" s="47">
        <v>0.36941173672676086</v>
      </c>
      <c r="N52" s="47">
        <v>0.26058825850486755</v>
      </c>
      <c r="O52" s="47">
        <v>0.55380690097808838</v>
      </c>
      <c r="P52" s="47">
        <v>0.35675272345542908</v>
      </c>
      <c r="Q52" s="47">
        <v>0.42552408576011658</v>
      </c>
      <c r="R52" s="47">
        <v>0.25002622604370117</v>
      </c>
      <c r="S52" s="47">
        <v>0.22972813248634338</v>
      </c>
      <c r="T52" s="47">
        <v>9.8999358713626862E-2</v>
      </c>
      <c r="U52" s="47">
        <v>0.17191477119922638</v>
      </c>
      <c r="V52" s="47">
        <v>0.35331091284751892</v>
      </c>
      <c r="W52" s="47">
        <v>0.93548387289047241</v>
      </c>
      <c r="X52" s="47">
        <v>0.37942934036254883</v>
      </c>
      <c r="Y52" s="47" t="s">
        <v>508</v>
      </c>
      <c r="Z52" s="47">
        <v>0.15522594749927521</v>
      </c>
      <c r="AA52" s="47">
        <v>0.36473050713539124</v>
      </c>
      <c r="AB52" s="47">
        <v>0.44613364338874817</v>
      </c>
      <c r="AC52" s="47">
        <v>0.45412877202033997</v>
      </c>
      <c r="AD52" s="47">
        <v>0.26224252581596375</v>
      </c>
      <c r="AE52" s="47">
        <v>0.36280760169029236</v>
      </c>
      <c r="AF52" s="47">
        <v>-1.912578895257866E-8</v>
      </c>
      <c r="AG52" s="47">
        <v>0.41920053958892822</v>
      </c>
      <c r="AH52" s="47">
        <v>0.39065727591514587</v>
      </c>
      <c r="AI52" s="47">
        <v>0.57326829433441162</v>
      </c>
      <c r="AJ52" s="47">
        <v>0.55908429622650146</v>
      </c>
      <c r="AK52" s="47">
        <v>0.24683167040348053</v>
      </c>
      <c r="AL52" s="47">
        <v>6.6017799079418182E-2</v>
      </c>
      <c r="AM52" s="47" t="s">
        <v>508</v>
      </c>
      <c r="AN52" s="47">
        <v>0.10883809626102448</v>
      </c>
      <c r="AO52" s="47">
        <v>87</v>
      </c>
      <c r="AP52" s="47">
        <v>0.39447867870330811</v>
      </c>
      <c r="AQ52" s="47">
        <v>52</v>
      </c>
      <c r="AR52" s="47">
        <v>0.39652746915817261</v>
      </c>
      <c r="AS52" s="47">
        <v>77</v>
      </c>
      <c r="AT52" s="47">
        <v>0.21348829567432404</v>
      </c>
      <c r="AU52" s="47">
        <v>82</v>
      </c>
      <c r="AV52" s="47">
        <v>0.49004638195037842</v>
      </c>
      <c r="AW52" s="47">
        <v>11</v>
      </c>
      <c r="AX52" s="47">
        <v>0.38180887699127197</v>
      </c>
      <c r="AY52" s="47">
        <v>79</v>
      </c>
      <c r="AZ52" s="47">
        <v>0.29316633939743042</v>
      </c>
      <c r="BA52" s="47">
        <v>71</v>
      </c>
      <c r="BB52" s="47">
        <v>0.39262670278549194</v>
      </c>
      <c r="BC52" s="47">
        <v>72</v>
      </c>
      <c r="BD52" s="47">
        <v>0.36130052804946899</v>
      </c>
      <c r="BE52" s="47">
        <v>83</v>
      </c>
      <c r="BF52" s="47">
        <v>0.24460875988006592</v>
      </c>
      <c r="BG52" s="47">
        <v>84</v>
      </c>
      <c r="BH52" s="47">
        <v>0.29615014791488647</v>
      </c>
      <c r="BI52" s="47">
        <v>84</v>
      </c>
      <c r="BJ52" s="47">
        <v>0.38003849983215332</v>
      </c>
      <c r="BK52" s="47">
        <v>84</v>
      </c>
      <c r="BL52" s="47">
        <v>0.44240182638168335</v>
      </c>
      <c r="BM52" s="47">
        <v>64</v>
      </c>
      <c r="BN52" s="47">
        <v>0.33811390399932861</v>
      </c>
      <c r="BO52" s="47">
        <v>84</v>
      </c>
    </row>
    <row r="53" spans="1:67" x14ac:dyDescent="0.25">
      <c r="A53" s="47" t="s">
        <v>342</v>
      </c>
      <c r="B53" t="s">
        <v>117</v>
      </c>
      <c r="C53" s="47">
        <v>0.49598592519760132</v>
      </c>
      <c r="D53" s="47">
        <v>0.66956448554992676</v>
      </c>
      <c r="E53" s="47">
        <v>0.57972180843353271</v>
      </c>
      <c r="F53" s="47">
        <v>0.37455207109451294</v>
      </c>
      <c r="G53" s="47">
        <v>0.60000002384185791</v>
      </c>
      <c r="H53" s="47">
        <v>0.81454581022262573</v>
      </c>
      <c r="I53" s="47">
        <v>0.53344464302062988</v>
      </c>
      <c r="J53" s="47">
        <v>0.27301311492919922</v>
      </c>
      <c r="K53" s="47">
        <v>0.58075815439224243</v>
      </c>
      <c r="L53" s="47">
        <v>0.76799142360687256</v>
      </c>
      <c r="M53" s="47">
        <v>0.9152941107749939</v>
      </c>
      <c r="N53" s="47">
        <v>0.78462338447570801</v>
      </c>
      <c r="O53" s="47">
        <v>0.79666268825531006</v>
      </c>
      <c r="P53" s="47">
        <v>0.47011631727218628</v>
      </c>
      <c r="Q53" s="47">
        <v>0.71260297298431396</v>
      </c>
      <c r="R53" s="47">
        <v>0.41441246867179871</v>
      </c>
      <c r="S53" s="47">
        <v>0.78561294078826904</v>
      </c>
      <c r="T53" s="47">
        <v>0.64257538318634033</v>
      </c>
      <c r="U53" s="47">
        <v>0.59683895111083984</v>
      </c>
      <c r="V53" s="47">
        <v>0.59131205081939697</v>
      </c>
      <c r="W53" s="47">
        <v>0.93778800964355469</v>
      </c>
      <c r="X53" s="47">
        <v>4.4064387679100037E-2</v>
      </c>
      <c r="Y53" s="47" t="s">
        <v>508</v>
      </c>
      <c r="Z53" s="47">
        <v>0.30691790580749512</v>
      </c>
      <c r="AA53" s="47">
        <v>0.64222186803817749</v>
      </c>
      <c r="AB53" s="47">
        <v>0.79560232162475586</v>
      </c>
      <c r="AC53" s="47">
        <v>0.86185109615325928</v>
      </c>
      <c r="AD53" s="47">
        <v>0.35687485337257385</v>
      </c>
      <c r="AE53" s="47">
        <v>0.65419477224349976</v>
      </c>
      <c r="AF53" s="47">
        <v>0.23553785681724548</v>
      </c>
      <c r="AG53" s="47">
        <v>0.59511888027191162</v>
      </c>
      <c r="AH53" s="47">
        <v>0.12857735157012939</v>
      </c>
      <c r="AI53" s="47">
        <v>0.42273032665252686</v>
      </c>
      <c r="AJ53" s="47">
        <v>0.53340446949005127</v>
      </c>
      <c r="AK53" s="47">
        <v>0.48173597455024719</v>
      </c>
      <c r="AL53" s="47">
        <v>0.35274547338485718</v>
      </c>
      <c r="AM53" s="47" t="s">
        <v>508</v>
      </c>
      <c r="AN53" s="47">
        <v>0.52995610237121582</v>
      </c>
      <c r="AO53" s="47">
        <v>27</v>
      </c>
      <c r="AP53" s="47">
        <v>0.76216673851013184</v>
      </c>
      <c r="AQ53" s="47">
        <v>5</v>
      </c>
      <c r="AR53" s="47">
        <v>0.59844863414764404</v>
      </c>
      <c r="AS53" s="47">
        <v>14</v>
      </c>
      <c r="AT53" s="47">
        <v>0.65408480167388916</v>
      </c>
      <c r="AU53" s="47">
        <v>14</v>
      </c>
      <c r="AV53" s="47">
        <v>0.42959010601043701</v>
      </c>
      <c r="AW53" s="47">
        <v>28</v>
      </c>
      <c r="AX53" s="47">
        <v>0.66413754224777222</v>
      </c>
      <c r="AY53" s="47">
        <v>14</v>
      </c>
      <c r="AZ53" s="47">
        <v>0.40335720777511597</v>
      </c>
      <c r="BA53" s="47">
        <v>27</v>
      </c>
      <c r="BB53" s="47">
        <v>0.55525088310241699</v>
      </c>
      <c r="BC53" s="47">
        <v>23</v>
      </c>
      <c r="BD53" s="47">
        <v>0.44765406847000122</v>
      </c>
      <c r="BE53" s="47">
        <v>62</v>
      </c>
      <c r="BF53" s="47">
        <v>0.39811429381370544</v>
      </c>
      <c r="BG53" s="47">
        <v>29</v>
      </c>
      <c r="BH53" s="47">
        <v>0.65957605838775635</v>
      </c>
      <c r="BI53" s="47">
        <v>7</v>
      </c>
      <c r="BJ53" s="47">
        <v>0.55260026454925537</v>
      </c>
      <c r="BK53" s="47">
        <v>23</v>
      </c>
      <c r="BL53" s="47">
        <v>0.65732830762863159</v>
      </c>
      <c r="BM53" s="47">
        <v>6</v>
      </c>
      <c r="BN53" s="47">
        <v>0.56248193979263306</v>
      </c>
      <c r="BO53" s="47">
        <v>10</v>
      </c>
    </row>
    <row r="54" spans="1:67" x14ac:dyDescent="0.25">
      <c r="A54" s="47" t="s">
        <v>532</v>
      </c>
      <c r="B54" t="s">
        <v>111</v>
      </c>
      <c r="C54" s="47">
        <v>0.33995264768600464</v>
      </c>
      <c r="D54" s="47">
        <v>0.79071438312530518</v>
      </c>
      <c r="E54" s="47">
        <v>0.32956430315971375</v>
      </c>
      <c r="F54" s="47">
        <v>0.40450465679168701</v>
      </c>
      <c r="G54" s="47">
        <v>0.32857143878936768</v>
      </c>
      <c r="H54" s="47">
        <v>0.83597946166992188</v>
      </c>
      <c r="I54" s="47">
        <v>0.42519763112068176</v>
      </c>
      <c r="J54" s="47">
        <v>0.22011576592922211</v>
      </c>
      <c r="K54" s="47">
        <v>0.42706626653671265</v>
      </c>
      <c r="L54" s="47">
        <v>0.56569677591323853</v>
      </c>
      <c r="M54" s="47">
        <v>0.54246878623962402</v>
      </c>
      <c r="N54" s="47">
        <v>0.43725407123565674</v>
      </c>
      <c r="O54" s="47">
        <v>0.61890488862991333</v>
      </c>
      <c r="P54" s="47">
        <v>0.40550750494003296</v>
      </c>
      <c r="Q54" s="47">
        <v>0.64433729648590088</v>
      </c>
      <c r="R54" s="47">
        <v>0.32806029915809631</v>
      </c>
      <c r="S54" s="47">
        <v>0.7201576828956604</v>
      </c>
      <c r="T54" s="47">
        <v>0.49138933420181274</v>
      </c>
      <c r="U54" s="47">
        <v>0.40109211206436157</v>
      </c>
      <c r="V54" s="47">
        <v>0.79579782485961914</v>
      </c>
      <c r="W54" s="47">
        <v>0.86175113916397095</v>
      </c>
      <c r="X54" s="47">
        <v>0.20212489366531372</v>
      </c>
      <c r="Y54" s="47" t="s">
        <v>508</v>
      </c>
      <c r="Z54" s="47">
        <v>0.58154088258743286</v>
      </c>
      <c r="AA54" s="47">
        <v>0.54340261220932007</v>
      </c>
      <c r="AB54" s="47">
        <v>0.80596923828125</v>
      </c>
      <c r="AC54" s="47">
        <v>0.71650213003158569</v>
      </c>
      <c r="AD54" s="47">
        <v>0.55364489555358887</v>
      </c>
      <c r="AE54" s="47">
        <v>0.66584444046020508</v>
      </c>
      <c r="AF54" s="47">
        <v>0.18758545815944672</v>
      </c>
      <c r="AG54" s="47">
        <v>0.34062480926513672</v>
      </c>
      <c r="AH54" s="47">
        <v>0.22251968085765839</v>
      </c>
      <c r="AI54" s="47">
        <v>0.48842900991439819</v>
      </c>
      <c r="AJ54" s="47">
        <v>0.50677281618118286</v>
      </c>
      <c r="AK54" s="47">
        <v>0.31552362442016602</v>
      </c>
      <c r="AL54" s="47">
        <v>0.25318598747253418</v>
      </c>
      <c r="AM54" s="47" t="s">
        <v>508</v>
      </c>
      <c r="AN54" s="47">
        <v>0.46618399024009705</v>
      </c>
      <c r="AO54" s="47">
        <v>36</v>
      </c>
      <c r="AP54" s="47">
        <v>0.49312147498130798</v>
      </c>
      <c r="AQ54" s="47">
        <v>28</v>
      </c>
      <c r="AR54" s="47">
        <v>0.49920248985290527</v>
      </c>
      <c r="AS54" s="47">
        <v>50</v>
      </c>
      <c r="AT54" s="47">
        <v>0.60210925340652466</v>
      </c>
      <c r="AU54" s="47">
        <v>25</v>
      </c>
      <c r="AV54" s="47">
        <v>0.54847228527069092</v>
      </c>
      <c r="AW54" s="47">
        <v>3</v>
      </c>
      <c r="AX54" s="47">
        <v>0.65487968921661377</v>
      </c>
      <c r="AY54" s="47">
        <v>21</v>
      </c>
      <c r="AZ54" s="47">
        <v>0.35414358973503113</v>
      </c>
      <c r="BA54" s="47">
        <v>51</v>
      </c>
      <c r="BB54" s="47">
        <v>0.45246607065200806</v>
      </c>
      <c r="BC54" s="47">
        <v>55</v>
      </c>
      <c r="BD54" s="47">
        <v>0.39097785949707031</v>
      </c>
      <c r="BE54" s="47">
        <v>76</v>
      </c>
      <c r="BF54" s="47">
        <v>0.42184710502624512</v>
      </c>
      <c r="BG54" s="47">
        <v>19</v>
      </c>
      <c r="BH54" s="47">
        <v>0.46441382169723511</v>
      </c>
      <c r="BI54" s="47">
        <v>51</v>
      </c>
      <c r="BJ54" s="47">
        <v>0.53241556882858276</v>
      </c>
      <c r="BK54" s="47">
        <v>31</v>
      </c>
      <c r="BL54" s="47">
        <v>0.55489778518676758</v>
      </c>
      <c r="BM54" s="47">
        <v>39</v>
      </c>
      <c r="BN54" s="47">
        <v>0.49501007795333862</v>
      </c>
      <c r="BO54" s="47">
        <v>31</v>
      </c>
    </row>
    <row r="55" spans="1:67" x14ac:dyDescent="0.25">
      <c r="A55" s="47" t="s">
        <v>533</v>
      </c>
      <c r="B55" t="s">
        <v>114</v>
      </c>
      <c r="C55" s="47">
        <v>0.3334343433380127</v>
      </c>
      <c r="D55" s="47">
        <v>0.61603450775146484</v>
      </c>
      <c r="E55" s="47">
        <v>0.6732448935508728</v>
      </c>
      <c r="F55" s="47">
        <v>0.32666492462158203</v>
      </c>
      <c r="G55" s="47">
        <v>0.4285714328289032</v>
      </c>
      <c r="H55" s="47">
        <v>0.81352323293685913</v>
      </c>
      <c r="I55" s="47">
        <v>0.49406176805496216</v>
      </c>
      <c r="J55" s="47">
        <v>0.35754674673080444</v>
      </c>
      <c r="K55" s="47">
        <v>0.35387831926345825</v>
      </c>
      <c r="L55" s="47">
        <v>0.63790148496627808</v>
      </c>
      <c r="M55" s="47">
        <v>0.53487926721572876</v>
      </c>
      <c r="N55" s="47">
        <v>0.55448406934738159</v>
      </c>
      <c r="O55" s="47">
        <v>0.65067946910858154</v>
      </c>
      <c r="P55" s="47">
        <v>0.48241627216339111</v>
      </c>
      <c r="Q55" s="47">
        <v>0.59225696325302124</v>
      </c>
      <c r="R55" s="47">
        <v>0.59134846925735474</v>
      </c>
      <c r="S55" s="47">
        <v>0.86121201515197754</v>
      </c>
      <c r="T55" s="47">
        <v>0.69016748666763306</v>
      </c>
      <c r="U55" s="47">
        <v>0.46136355400085449</v>
      </c>
      <c r="V55" s="47">
        <v>0.42519822716712952</v>
      </c>
      <c r="W55" s="47">
        <v>0.60599076747894287</v>
      </c>
      <c r="X55" s="47">
        <v>9.8426513373851776E-2</v>
      </c>
      <c r="Y55" s="47" t="s">
        <v>508</v>
      </c>
      <c r="Z55" s="47">
        <v>0.22124575078487396</v>
      </c>
      <c r="AA55" s="47">
        <v>0.61504721641540527</v>
      </c>
      <c r="AB55" s="47">
        <v>0.83813834190368652</v>
      </c>
      <c r="AC55" s="47">
        <v>0.80228888988494873</v>
      </c>
      <c r="AD55" s="47">
        <v>0.43480312824249268</v>
      </c>
      <c r="AE55" s="47">
        <v>0.58879148960113525</v>
      </c>
      <c r="AF55" s="47">
        <v>0.14701658487319946</v>
      </c>
      <c r="AG55" s="47">
        <v>0.58519965410232544</v>
      </c>
      <c r="AH55" s="47">
        <v>0.48906791210174561</v>
      </c>
      <c r="AI55" s="47">
        <v>0.65737652778625488</v>
      </c>
      <c r="AJ55" s="47">
        <v>0.4100976288318634</v>
      </c>
      <c r="AK55" s="47">
        <v>0.56824159622192383</v>
      </c>
      <c r="AL55" s="47">
        <v>0.40967920422554016</v>
      </c>
      <c r="AM55" s="47" t="s">
        <v>508</v>
      </c>
      <c r="AN55" s="47">
        <v>0.48734468221664429</v>
      </c>
      <c r="AO55" s="47">
        <v>32</v>
      </c>
      <c r="AP55" s="47">
        <v>0.52028578519821167</v>
      </c>
      <c r="AQ55" s="47">
        <v>22</v>
      </c>
      <c r="AR55" s="47">
        <v>0.57917529344558716</v>
      </c>
      <c r="AS55" s="47">
        <v>18</v>
      </c>
      <c r="AT55" s="47">
        <v>0.60948532819747925</v>
      </c>
      <c r="AU55" s="47">
        <v>23</v>
      </c>
      <c r="AV55" s="47">
        <v>0.30855435132980347</v>
      </c>
      <c r="AW55" s="47">
        <v>75</v>
      </c>
      <c r="AX55" s="47">
        <v>0.6725693941116333</v>
      </c>
      <c r="AY55" s="47">
        <v>10</v>
      </c>
      <c r="AZ55" s="47">
        <v>0.45251891016960144</v>
      </c>
      <c r="BA55" s="47">
        <v>16</v>
      </c>
      <c r="BB55" s="47">
        <v>0.52342581748962402</v>
      </c>
      <c r="BC55" s="47">
        <v>36</v>
      </c>
      <c r="BD55" s="47">
        <v>0.51134872436523438</v>
      </c>
      <c r="BE55" s="47">
        <v>44</v>
      </c>
      <c r="BF55" s="47">
        <v>0.42333760857582092</v>
      </c>
      <c r="BG55" s="47">
        <v>17</v>
      </c>
      <c r="BH55" s="47">
        <v>0.58894205093383789</v>
      </c>
      <c r="BI55" s="47">
        <v>15</v>
      </c>
      <c r="BJ55" s="47">
        <v>0.52596908807754517</v>
      </c>
      <c r="BK55" s="47">
        <v>33</v>
      </c>
      <c r="BL55" s="47">
        <v>0.5661090612411499</v>
      </c>
      <c r="BM55" s="47">
        <v>30</v>
      </c>
      <c r="BN55" s="47">
        <v>0.52069741487503052</v>
      </c>
      <c r="BO55" s="47">
        <v>22</v>
      </c>
    </row>
    <row r="56" spans="1:67" x14ac:dyDescent="0.25">
      <c r="A56" s="47" t="s">
        <v>343</v>
      </c>
      <c r="B56" t="s">
        <v>110</v>
      </c>
      <c r="C56" s="47">
        <v>0.49104732275009155</v>
      </c>
      <c r="D56" s="47">
        <v>0.68015742301940918</v>
      </c>
      <c r="E56" s="47">
        <v>0.39178663492202759</v>
      </c>
      <c r="F56" s="47">
        <v>0.33851921558380127</v>
      </c>
      <c r="G56" s="47">
        <v>0.62857145071029663</v>
      </c>
      <c r="H56" s="47">
        <v>0.73464721441268921</v>
      </c>
      <c r="I56" s="47">
        <v>0.4020591676235199</v>
      </c>
      <c r="J56" s="47">
        <v>0.44061127305030823</v>
      </c>
      <c r="K56" s="47">
        <v>0.1793307363986969</v>
      </c>
      <c r="L56" s="47">
        <v>0.38269096612930298</v>
      </c>
      <c r="M56" s="47">
        <v>0.46181827783584595</v>
      </c>
      <c r="N56" s="47">
        <v>0.43218570947647095</v>
      </c>
      <c r="O56" s="47">
        <v>0.76388883590698242</v>
      </c>
      <c r="P56" s="47">
        <v>0.38003209233283997</v>
      </c>
      <c r="Q56" s="47">
        <v>0.67669922113418579</v>
      </c>
      <c r="R56" s="47">
        <v>0.19191859662532806</v>
      </c>
      <c r="S56" s="47">
        <v>0.37627735733985901</v>
      </c>
      <c r="T56" s="47">
        <v>0.48493382334709167</v>
      </c>
      <c r="U56" s="47">
        <v>0.35289841890335083</v>
      </c>
      <c r="V56" s="47">
        <v>0.56243282556533813</v>
      </c>
      <c r="W56" s="47">
        <v>0.69012337923049927</v>
      </c>
      <c r="X56" s="47">
        <v>0.12207537889480591</v>
      </c>
      <c r="Y56" s="47">
        <v>0.47499999403953552</v>
      </c>
      <c r="Z56" s="47">
        <v>0.50349509716033936</v>
      </c>
      <c r="AA56" s="47">
        <v>0.66844260692596436</v>
      </c>
      <c r="AB56" s="47">
        <v>0.72240185737609863</v>
      </c>
      <c r="AC56" s="47">
        <v>0.75030308961868286</v>
      </c>
      <c r="AD56" s="47">
        <v>0.30913835763931274</v>
      </c>
      <c r="AE56" s="47">
        <v>0.64068830013275146</v>
      </c>
      <c r="AF56" s="47">
        <v>0.19558772444725037</v>
      </c>
      <c r="AG56" s="47">
        <v>0.5638725757598877</v>
      </c>
      <c r="AH56" s="47">
        <v>0.15629208087921143</v>
      </c>
      <c r="AI56" s="47">
        <v>0.48253560066223145</v>
      </c>
      <c r="AJ56" s="47">
        <v>0.50230538845062256</v>
      </c>
      <c r="AK56" s="47">
        <v>0.84992474317550659</v>
      </c>
      <c r="AL56" s="47">
        <v>0.31657779216766357</v>
      </c>
      <c r="AM56" s="47" t="s">
        <v>508</v>
      </c>
      <c r="AN56" s="47">
        <v>0.4753776490688324</v>
      </c>
      <c r="AO56" s="47">
        <v>34</v>
      </c>
      <c r="AP56" s="47">
        <v>0.36400642991065979</v>
      </c>
      <c r="AQ56" s="47">
        <v>62</v>
      </c>
      <c r="AR56" s="47">
        <v>0.50313466787338257</v>
      </c>
      <c r="AS56" s="47">
        <v>49</v>
      </c>
      <c r="AT56" s="47">
        <v>0.44413560628890991</v>
      </c>
      <c r="AU56" s="47">
        <v>56</v>
      </c>
      <c r="AV56" s="47">
        <v>0.44767346978187561</v>
      </c>
      <c r="AW56" s="47">
        <v>23</v>
      </c>
      <c r="AX56" s="47">
        <v>0.61257147789001465</v>
      </c>
      <c r="AY56" s="47">
        <v>41</v>
      </c>
      <c r="AZ56" s="47">
        <v>0.38911017775535583</v>
      </c>
      <c r="BA56" s="47">
        <v>33</v>
      </c>
      <c r="BB56" s="47">
        <v>0.55147230625152588</v>
      </c>
      <c r="BC56" s="47">
        <v>25</v>
      </c>
      <c r="BD56" s="47">
        <v>0.53783589601516724</v>
      </c>
      <c r="BE56" s="47">
        <v>35</v>
      </c>
      <c r="BF56" s="47">
        <v>0.36124122142791748</v>
      </c>
      <c r="BG56" s="47">
        <v>47</v>
      </c>
      <c r="BH56" s="47">
        <v>0.54715132713317871</v>
      </c>
      <c r="BI56" s="47">
        <v>24</v>
      </c>
      <c r="BJ56" s="47">
        <v>0.4672035276889801</v>
      </c>
      <c r="BK56" s="47">
        <v>59</v>
      </c>
      <c r="BL56" s="47">
        <v>0.54676729440689087</v>
      </c>
      <c r="BM56" s="47">
        <v>42</v>
      </c>
      <c r="BN56" s="47">
        <v>0.48059085011482239</v>
      </c>
      <c r="BO56" s="47">
        <v>40</v>
      </c>
    </row>
    <row r="57" spans="1:67" x14ac:dyDescent="0.25">
      <c r="A57" s="47" t="s">
        <v>344</v>
      </c>
      <c r="B57" t="s">
        <v>115</v>
      </c>
      <c r="C57" s="47">
        <v>0.17655164003372192</v>
      </c>
      <c r="D57" s="47">
        <v>0.34516564011573792</v>
      </c>
      <c r="E57" s="47">
        <v>0.28744974732398987</v>
      </c>
      <c r="F57" s="47">
        <v>0.15171666443347931</v>
      </c>
      <c r="G57" s="47">
        <v>0.28571429848670959</v>
      </c>
      <c r="H57" s="47">
        <v>0.48461124300956726</v>
      </c>
      <c r="I57" s="47">
        <v>0.13879075646400452</v>
      </c>
      <c r="J57" s="47">
        <v>0.34251669049263</v>
      </c>
      <c r="K57" s="47">
        <v>0.19106264412403107</v>
      </c>
      <c r="L57" s="47">
        <v>0.69633269309997559</v>
      </c>
      <c r="M57" s="47">
        <v>0.20117646455764771</v>
      </c>
      <c r="N57" s="47">
        <v>0.35703352093696594</v>
      </c>
      <c r="O57" s="47">
        <v>0.4241606593132019</v>
      </c>
      <c r="P57" s="47">
        <v>0.28700947761535645</v>
      </c>
      <c r="Q57" s="47">
        <v>0.39186710119247437</v>
      </c>
      <c r="R57" s="47">
        <v>0.45313507318496704</v>
      </c>
      <c r="S57" s="47">
        <v>0.18220984935760498</v>
      </c>
      <c r="T57" s="47">
        <v>7.4361756443977356E-2</v>
      </c>
      <c r="U57" s="47">
        <v>0.16713696718215942</v>
      </c>
      <c r="V57" s="47">
        <v>0.45107126235961914</v>
      </c>
      <c r="W57" s="47">
        <v>0.17304982244968414</v>
      </c>
      <c r="X57" s="47">
        <v>0.20484399795532227</v>
      </c>
      <c r="Y57" s="47">
        <v>0.22499999403953552</v>
      </c>
      <c r="Z57" s="47">
        <v>0.30334511399269104</v>
      </c>
      <c r="AA57" s="47">
        <v>0.2758747935295105</v>
      </c>
      <c r="AB57" s="47">
        <v>0.37097328901290894</v>
      </c>
      <c r="AC57" s="47">
        <v>0.41399893164634705</v>
      </c>
      <c r="AD57" s="47">
        <v>0.12293686717748642</v>
      </c>
      <c r="AE57" s="47">
        <v>0.17855675518512726</v>
      </c>
      <c r="AF57" s="47">
        <v>0.14242123067378998</v>
      </c>
      <c r="AG57" s="47">
        <v>0.55568629503250122</v>
      </c>
      <c r="AH57" s="47">
        <v>0.53017103672027588</v>
      </c>
      <c r="AI57" s="47">
        <v>0.5459931492805481</v>
      </c>
      <c r="AJ57" s="47">
        <v>0.90024876594543457</v>
      </c>
      <c r="AK57" s="47">
        <v>0.4700426459312439</v>
      </c>
      <c r="AL57" s="47">
        <v>0.67200994491577148</v>
      </c>
      <c r="AM57" s="47" t="s">
        <v>508</v>
      </c>
      <c r="AN57" s="47">
        <v>0.24022091925144196</v>
      </c>
      <c r="AO57" s="47">
        <v>76</v>
      </c>
      <c r="AP57" s="47">
        <v>0.36140131950378418</v>
      </c>
      <c r="AQ57" s="47">
        <v>63</v>
      </c>
      <c r="AR57" s="47">
        <v>0.38904309272766113</v>
      </c>
      <c r="AS57" s="47">
        <v>79</v>
      </c>
      <c r="AT57" s="47">
        <v>0.21869495511054993</v>
      </c>
      <c r="AU57" s="47">
        <v>81</v>
      </c>
      <c r="AV57" s="47">
        <v>0.22655972838401794</v>
      </c>
      <c r="AW57" s="47">
        <v>83</v>
      </c>
      <c r="AX57" s="47">
        <v>0.29594597220420837</v>
      </c>
      <c r="AY57" s="47">
        <v>88</v>
      </c>
      <c r="AZ57" s="47">
        <v>0.35170882940292358</v>
      </c>
      <c r="BA57" s="47">
        <v>54</v>
      </c>
      <c r="BB57" s="47">
        <v>0.31290823221206665</v>
      </c>
      <c r="BC57" s="47">
        <v>85</v>
      </c>
      <c r="BD57" s="47">
        <v>0.64707362651824951</v>
      </c>
      <c r="BE57" s="47">
        <v>3</v>
      </c>
      <c r="BF57" s="47">
        <v>0.37599289417266846</v>
      </c>
      <c r="BG57" s="47">
        <v>38</v>
      </c>
      <c r="BH57" s="47">
        <v>0.31679433584213257</v>
      </c>
      <c r="BI57" s="47">
        <v>82</v>
      </c>
      <c r="BJ57" s="47">
        <v>0.38955199718475342</v>
      </c>
      <c r="BK57" s="47">
        <v>83</v>
      </c>
      <c r="BL57" s="47">
        <v>0.27035263180732727</v>
      </c>
      <c r="BM57" s="47">
        <v>88</v>
      </c>
      <c r="BN57" s="47">
        <v>0.33817297220230103</v>
      </c>
      <c r="BO57" s="47">
        <v>82</v>
      </c>
    </row>
    <row r="58" spans="1:67" x14ac:dyDescent="0.25">
      <c r="A58" s="47" t="s">
        <v>345</v>
      </c>
      <c r="B58" t="s">
        <v>122</v>
      </c>
      <c r="C58" s="47">
        <v>0.10664987564086914</v>
      </c>
      <c r="D58" s="47">
        <v>0.69583284854888916</v>
      </c>
      <c r="E58" s="47">
        <v>0.41131213307380676</v>
      </c>
      <c r="F58" s="47">
        <v>0.19185802340507507</v>
      </c>
      <c r="G58" s="47">
        <v>0.54285717010498047</v>
      </c>
      <c r="H58" s="47">
        <v>0.72872483730316162</v>
      </c>
      <c r="I58" s="47">
        <v>0.31100401282310486</v>
      </c>
      <c r="J58" s="47">
        <v>0.424908846616745</v>
      </c>
      <c r="K58" s="47">
        <v>0.18843567371368408</v>
      </c>
      <c r="L58" s="47">
        <v>0.59343719482421875</v>
      </c>
      <c r="M58" s="47">
        <v>0.4707280695438385</v>
      </c>
      <c r="N58" s="47">
        <v>0.34414038062095642</v>
      </c>
      <c r="O58" s="47">
        <v>0.60302120447158813</v>
      </c>
      <c r="P58" s="47">
        <v>0.64525806903839111</v>
      </c>
      <c r="Q58" s="47">
        <v>0.54978400468826294</v>
      </c>
      <c r="R58" s="47">
        <v>0.36137834191322327</v>
      </c>
      <c r="S58" s="47">
        <v>0.35099908709526062</v>
      </c>
      <c r="T58" s="47">
        <v>0.49779388308525085</v>
      </c>
      <c r="U58" s="47">
        <v>0.35203409194946289</v>
      </c>
      <c r="V58" s="47">
        <v>0.42469891905784607</v>
      </c>
      <c r="W58" s="47">
        <v>0.52530777454376221</v>
      </c>
      <c r="X58" s="47">
        <v>0.27681368589401245</v>
      </c>
      <c r="Y58" s="47">
        <v>0.5</v>
      </c>
      <c r="Z58" s="47">
        <v>0.19801907241344452</v>
      </c>
      <c r="AA58" s="47">
        <v>0.50580573081970215</v>
      </c>
      <c r="AB58" s="47">
        <v>0.64014142751693726</v>
      </c>
      <c r="AC58" s="47">
        <v>0.52495092153549194</v>
      </c>
      <c r="AD58" s="47">
        <v>0.32534196972846985</v>
      </c>
      <c r="AE58" s="47">
        <v>0.55524319410324097</v>
      </c>
      <c r="AF58" s="47">
        <v>0.13954910635948181</v>
      </c>
      <c r="AG58" s="47">
        <v>0.27907156944274902</v>
      </c>
      <c r="AH58" s="47">
        <v>8.5520043969154358E-2</v>
      </c>
      <c r="AI58" s="47">
        <v>0.50142723321914673</v>
      </c>
      <c r="AJ58" s="47">
        <v>0.94668006896972656</v>
      </c>
      <c r="AK58" s="47">
        <v>0.51124382019042969</v>
      </c>
      <c r="AL58" s="47">
        <v>0.26624354720115662</v>
      </c>
      <c r="AM58" s="47" t="s">
        <v>508</v>
      </c>
      <c r="AN58" s="47">
        <v>0.35141322016716003</v>
      </c>
      <c r="AO58" s="47">
        <v>55</v>
      </c>
      <c r="AP58" s="47">
        <v>0.39918532967567444</v>
      </c>
      <c r="AQ58" s="47">
        <v>51</v>
      </c>
      <c r="AR58" s="47">
        <v>0.53986042737960815</v>
      </c>
      <c r="AS58" s="47">
        <v>33</v>
      </c>
      <c r="AT58" s="47">
        <v>0.40638148784637451</v>
      </c>
      <c r="AU58" s="47">
        <v>62</v>
      </c>
      <c r="AV58" s="47">
        <v>0.37503513693809509</v>
      </c>
      <c r="AW58" s="47">
        <v>48</v>
      </c>
      <c r="AX58" s="47">
        <v>0.4990600049495697</v>
      </c>
      <c r="AY58" s="47">
        <v>59</v>
      </c>
      <c r="AZ58" s="47">
        <v>0.26484596729278564</v>
      </c>
      <c r="BA58" s="47">
        <v>77</v>
      </c>
      <c r="BB58" s="47">
        <v>0.50187373161315918</v>
      </c>
      <c r="BC58" s="47">
        <v>41</v>
      </c>
      <c r="BD58" s="47">
        <v>0.55639868974685669</v>
      </c>
      <c r="BE58" s="47">
        <v>25</v>
      </c>
      <c r="BF58" s="47">
        <v>0.29134544730186462</v>
      </c>
      <c r="BG58" s="47">
        <v>68</v>
      </c>
      <c r="BH58" s="47">
        <v>0.43445873260498047</v>
      </c>
      <c r="BI58" s="47">
        <v>59</v>
      </c>
      <c r="BJ58" s="47">
        <v>0.57380348443984985</v>
      </c>
      <c r="BK58" s="47">
        <v>12</v>
      </c>
      <c r="BL58" s="47">
        <v>0.43108299374580383</v>
      </c>
      <c r="BM58" s="47">
        <v>66</v>
      </c>
      <c r="BN58" s="47">
        <v>0.43267267942428589</v>
      </c>
      <c r="BO58" s="47">
        <v>59</v>
      </c>
    </row>
    <row r="59" spans="1:67" x14ac:dyDescent="0.25">
      <c r="A59" s="47" t="s">
        <v>346</v>
      </c>
      <c r="B59" t="s">
        <v>121</v>
      </c>
      <c r="C59" s="47" t="s">
        <v>508</v>
      </c>
      <c r="D59" s="47">
        <v>0.30062216520309448</v>
      </c>
      <c r="E59" s="47">
        <v>0.22028341889381409</v>
      </c>
      <c r="F59" s="47">
        <v>0.21301743388175964</v>
      </c>
      <c r="G59" s="47">
        <v>0.48571428656578064</v>
      </c>
      <c r="H59" s="47">
        <v>0.67546111345291138</v>
      </c>
      <c r="I59" s="47">
        <v>0.28705006837844849</v>
      </c>
      <c r="J59" s="47">
        <v>0.35678616166114807</v>
      </c>
      <c r="K59" s="47">
        <v>0.38342463970184326</v>
      </c>
      <c r="L59" s="47">
        <v>0.50767171382904053</v>
      </c>
      <c r="M59" s="47">
        <v>0.32445362210273743</v>
      </c>
      <c r="N59" s="47">
        <v>0.3514668345451355</v>
      </c>
      <c r="O59" s="47">
        <v>0.66807800531387329</v>
      </c>
      <c r="P59" s="47">
        <v>0.5194205641746521</v>
      </c>
      <c r="Q59" s="47">
        <v>0.52947515249252319</v>
      </c>
      <c r="R59" s="47">
        <v>0.3538573682308197</v>
      </c>
      <c r="S59" s="47">
        <v>0.45217391848564148</v>
      </c>
      <c r="T59" s="47">
        <v>0.44554460048675537</v>
      </c>
      <c r="U59" s="47">
        <v>0.16877938807010651</v>
      </c>
      <c r="V59" s="47">
        <v>0.65573769807815552</v>
      </c>
      <c r="W59" s="47">
        <v>0.53469383716583252</v>
      </c>
      <c r="X59" s="47">
        <v>0.14778178930282593</v>
      </c>
      <c r="Y59" s="47">
        <v>0.5</v>
      </c>
      <c r="Z59" s="47">
        <v>0.22933350503444672</v>
      </c>
      <c r="AA59" s="47">
        <v>0.75128960609436035</v>
      </c>
      <c r="AB59" s="47">
        <v>0.73423761129379272</v>
      </c>
      <c r="AC59" s="47">
        <v>0.70922088623046875</v>
      </c>
      <c r="AD59" s="47">
        <v>0.38916870951652527</v>
      </c>
      <c r="AE59" s="47">
        <v>0.56698125600814819</v>
      </c>
      <c r="AF59" s="47">
        <v>0.19452765583992004</v>
      </c>
      <c r="AG59" s="47">
        <v>0.30125397443771362</v>
      </c>
      <c r="AH59" s="47">
        <v>0.27436071634292603</v>
      </c>
      <c r="AI59" s="47">
        <v>0.53540998697280884</v>
      </c>
      <c r="AJ59" s="47">
        <v>0.69658523797988892</v>
      </c>
      <c r="AK59" s="47">
        <v>0.70072966814041138</v>
      </c>
      <c r="AL59" s="47">
        <v>0.30785876512527466</v>
      </c>
      <c r="AM59" s="47" t="s">
        <v>508</v>
      </c>
      <c r="AN59" s="47">
        <v>0.2446410059928894</v>
      </c>
      <c r="AO59" s="47">
        <v>75</v>
      </c>
      <c r="AP59" s="47">
        <v>0.39175420999526978</v>
      </c>
      <c r="AQ59" s="47">
        <v>53</v>
      </c>
      <c r="AR59" s="47">
        <v>0.51770776510238647</v>
      </c>
      <c r="AS59" s="47">
        <v>43</v>
      </c>
      <c r="AT59" s="47">
        <v>0.43055889010429382</v>
      </c>
      <c r="AU59" s="47">
        <v>59</v>
      </c>
      <c r="AV59" s="47">
        <v>0.3529522716999054</v>
      </c>
      <c r="AW59" s="47">
        <v>60</v>
      </c>
      <c r="AX59" s="47">
        <v>0.64597922563552856</v>
      </c>
      <c r="AY59" s="47">
        <v>22</v>
      </c>
      <c r="AZ59" s="47">
        <v>0.33428090810775757</v>
      </c>
      <c r="BA59" s="47">
        <v>61</v>
      </c>
      <c r="BB59" s="47">
        <v>0.45125290751457214</v>
      </c>
      <c r="BC59" s="47">
        <v>56</v>
      </c>
      <c r="BD59" s="47">
        <v>0.56014591455459595</v>
      </c>
      <c r="BE59" s="47">
        <v>23</v>
      </c>
      <c r="BF59" s="47">
        <v>0.34795412421226501</v>
      </c>
      <c r="BG59" s="47">
        <v>53</v>
      </c>
      <c r="BH59" s="47">
        <v>0.41569402813911438</v>
      </c>
      <c r="BI59" s="47">
        <v>63</v>
      </c>
      <c r="BJ59" s="47">
        <v>0.46909472346305847</v>
      </c>
      <c r="BK59" s="47">
        <v>58</v>
      </c>
      <c r="BL59" s="47">
        <v>0.54722070693969727</v>
      </c>
      <c r="BM59" s="47">
        <v>41</v>
      </c>
      <c r="BN59" s="47">
        <v>0.43917205929756165</v>
      </c>
      <c r="BO59" s="47">
        <v>58</v>
      </c>
    </row>
    <row r="60" spans="1:67" x14ac:dyDescent="0.25">
      <c r="A60" s="47" t="s">
        <v>347</v>
      </c>
      <c r="B60" t="s">
        <v>120</v>
      </c>
      <c r="C60" s="47">
        <v>0.43707495927810669</v>
      </c>
      <c r="D60" s="47">
        <v>0.4301094114780426</v>
      </c>
      <c r="E60" s="47">
        <v>0.24546521902084351</v>
      </c>
      <c r="F60" s="47">
        <v>0.15277129411697388</v>
      </c>
      <c r="G60" s="47">
        <v>0.55714285373687744</v>
      </c>
      <c r="H60" s="47">
        <v>0.67666804790496826</v>
      </c>
      <c r="I60" s="47">
        <v>0.22156746685504913</v>
      </c>
      <c r="J60" s="47">
        <v>0.34499433636665344</v>
      </c>
      <c r="K60" s="47">
        <v>0.24447771906852722</v>
      </c>
      <c r="L60" s="47">
        <v>0.46060249209403992</v>
      </c>
      <c r="M60" s="47">
        <v>0.348847895860672</v>
      </c>
      <c r="N60" s="47">
        <v>0.27620559930801392</v>
      </c>
      <c r="O60" s="47">
        <v>0.42628160119056702</v>
      </c>
      <c r="P60" s="47">
        <v>0.38840344548225403</v>
      </c>
      <c r="Q60" s="47">
        <v>0.44472429156303406</v>
      </c>
      <c r="R60" s="47">
        <v>0.10596102476119995</v>
      </c>
      <c r="S60" s="47">
        <v>0.26925891637802124</v>
      </c>
      <c r="T60" s="47">
        <v>0.27722775936126709</v>
      </c>
      <c r="U60" s="47">
        <v>0.24245277047157288</v>
      </c>
      <c r="V60" s="47">
        <v>0.5245901346206665</v>
      </c>
      <c r="W60" s="47">
        <v>0.51360195875167847</v>
      </c>
      <c r="X60" s="47">
        <v>0.18267989158630371</v>
      </c>
      <c r="Y60" s="47">
        <v>0.27500000596046448</v>
      </c>
      <c r="Z60" s="47">
        <v>0.45661789178848267</v>
      </c>
      <c r="AA60" s="47">
        <v>0.29803737998008728</v>
      </c>
      <c r="AB60" s="47">
        <v>0.36982634663581848</v>
      </c>
      <c r="AC60" s="47">
        <v>0.40865033864974976</v>
      </c>
      <c r="AD60" s="47">
        <v>0.24369406700134277</v>
      </c>
      <c r="AE60" s="47">
        <v>0.37212008237838745</v>
      </c>
      <c r="AF60" s="47">
        <v>0.16452066600322723</v>
      </c>
      <c r="AG60" s="47">
        <v>0.41871985793113708</v>
      </c>
      <c r="AH60" s="47">
        <v>4.7879111021757126E-2</v>
      </c>
      <c r="AI60" s="47">
        <v>0.50140959024429321</v>
      </c>
      <c r="AJ60" s="47">
        <v>0.73261380195617676</v>
      </c>
      <c r="AK60" s="47">
        <v>0.66491413116455078</v>
      </c>
      <c r="AL60" s="47">
        <v>0.22318309545516968</v>
      </c>
      <c r="AM60" s="47" t="s">
        <v>508</v>
      </c>
      <c r="AN60" s="47">
        <v>0.31635522842407227</v>
      </c>
      <c r="AO60" s="47">
        <v>64</v>
      </c>
      <c r="AP60" s="47">
        <v>0.33253341913223267</v>
      </c>
      <c r="AQ60" s="47">
        <v>69</v>
      </c>
      <c r="AR60" s="47">
        <v>0.34134259819984436</v>
      </c>
      <c r="AS60" s="47">
        <v>82</v>
      </c>
      <c r="AT60" s="47">
        <v>0.32838240265846252</v>
      </c>
      <c r="AU60" s="47">
        <v>68</v>
      </c>
      <c r="AV60" s="47">
        <v>0.35697492957115173</v>
      </c>
      <c r="AW60" s="47">
        <v>56</v>
      </c>
      <c r="AX60" s="47">
        <v>0.33005201816558838</v>
      </c>
      <c r="AY60" s="47">
        <v>85</v>
      </c>
      <c r="AZ60" s="47">
        <v>0.2508099377155304</v>
      </c>
      <c r="BA60" s="47">
        <v>79</v>
      </c>
      <c r="BB60" s="47">
        <v>0.45009317994117737</v>
      </c>
      <c r="BC60" s="47">
        <v>57</v>
      </c>
      <c r="BD60" s="47">
        <v>0.53053015470504761</v>
      </c>
      <c r="BE60" s="47">
        <v>38</v>
      </c>
      <c r="BF60" s="47">
        <v>0.26398849487304688</v>
      </c>
      <c r="BG60" s="47">
        <v>76</v>
      </c>
      <c r="BH60" s="47">
        <v>0.363371342420578</v>
      </c>
      <c r="BI60" s="47">
        <v>77</v>
      </c>
      <c r="BJ60" s="47">
        <v>0.40918353199958801</v>
      </c>
      <c r="BK60" s="47">
        <v>81</v>
      </c>
      <c r="BL60" s="47">
        <v>0.40215611457824707</v>
      </c>
      <c r="BM60" s="47">
        <v>71</v>
      </c>
      <c r="BN60" s="47">
        <v>0.35967487096786499</v>
      </c>
      <c r="BO60" s="47">
        <v>76</v>
      </c>
    </row>
    <row r="61" spans="1:67" x14ac:dyDescent="0.25">
      <c r="A61" s="47" t="s">
        <v>534</v>
      </c>
      <c r="B61" t="s">
        <v>123</v>
      </c>
      <c r="C61" s="47">
        <v>0.38334861397743225</v>
      </c>
      <c r="D61" s="47">
        <v>0.79970395565032959</v>
      </c>
      <c r="E61" s="47">
        <v>0.50523996353149414</v>
      </c>
      <c r="F61" s="47">
        <v>0.50219088792800903</v>
      </c>
      <c r="G61" s="47" t="s">
        <v>508</v>
      </c>
      <c r="H61" s="47">
        <v>0.64163637161254883</v>
      </c>
      <c r="I61" s="47">
        <v>0.54342412948608398</v>
      </c>
      <c r="J61" s="47">
        <v>0.64018416404724121</v>
      </c>
      <c r="K61" s="47">
        <v>0.15898348391056061</v>
      </c>
      <c r="L61" s="47">
        <v>0.5497928261756897</v>
      </c>
      <c r="M61" s="47">
        <v>0.41176468133926392</v>
      </c>
      <c r="N61" s="47">
        <v>0.40786808729171753</v>
      </c>
      <c r="O61" s="47">
        <v>0.69069743156433105</v>
      </c>
      <c r="P61" s="47">
        <v>0.44119629263877869</v>
      </c>
      <c r="Q61" s="47">
        <v>0.57322061061859131</v>
      </c>
      <c r="R61" s="47">
        <v>0.36941102147102356</v>
      </c>
      <c r="S61" s="47">
        <v>0.69571453332901001</v>
      </c>
      <c r="T61" s="47">
        <v>0.62858819961547852</v>
      </c>
      <c r="U61" s="47">
        <v>0.40356883406639099</v>
      </c>
      <c r="V61" s="47">
        <v>0.66043186187744141</v>
      </c>
      <c r="W61" s="47">
        <v>0.82847046852111816</v>
      </c>
      <c r="X61" s="47">
        <v>5.9066480025649071E-4</v>
      </c>
      <c r="Y61" s="47">
        <v>0.9375</v>
      </c>
      <c r="Z61" s="47">
        <v>0.21119789779186249</v>
      </c>
      <c r="AA61" s="47">
        <v>0.73627734184265137</v>
      </c>
      <c r="AB61" s="47">
        <v>0.76940047740936279</v>
      </c>
      <c r="AC61" s="47">
        <v>0.62861889600753784</v>
      </c>
      <c r="AD61" s="47">
        <v>0.4472661018371582</v>
      </c>
      <c r="AE61" s="47">
        <v>0.68088710308074951</v>
      </c>
      <c r="AF61" s="47">
        <v>0.52304476499557495</v>
      </c>
      <c r="AG61" s="47">
        <v>0.6069110631942749</v>
      </c>
      <c r="AH61" s="47">
        <v>0.11574073880910873</v>
      </c>
      <c r="AI61" s="47">
        <v>0.3544863760471344</v>
      </c>
      <c r="AJ61" s="47">
        <v>0.64484107494354248</v>
      </c>
      <c r="AK61" s="47">
        <v>0.26397854089736938</v>
      </c>
      <c r="AL61" s="47">
        <v>0.2699776291847229</v>
      </c>
      <c r="AM61" s="47" t="s">
        <v>508</v>
      </c>
      <c r="AN61" s="47">
        <v>0.54762083292007446</v>
      </c>
      <c r="AO61" s="47">
        <v>20</v>
      </c>
      <c r="AP61" s="47">
        <v>0.38210228085517883</v>
      </c>
      <c r="AQ61" s="47">
        <v>55</v>
      </c>
      <c r="AR61" s="47">
        <v>0.51863133907318115</v>
      </c>
      <c r="AS61" s="47">
        <v>41</v>
      </c>
      <c r="AT61" s="47">
        <v>0.59707587957382202</v>
      </c>
      <c r="AU61" s="47">
        <v>26</v>
      </c>
      <c r="AV61" s="47">
        <v>0.4944397509098053</v>
      </c>
      <c r="AW61" s="47">
        <v>8</v>
      </c>
      <c r="AX61" s="47">
        <v>0.64539068937301636</v>
      </c>
      <c r="AY61" s="47">
        <v>25</v>
      </c>
      <c r="AZ61" s="47">
        <v>0.48164591193199158</v>
      </c>
      <c r="BA61" s="47">
        <v>10</v>
      </c>
      <c r="BB61" s="47">
        <v>0.60841488838195801</v>
      </c>
      <c r="BC61" s="47">
        <v>11</v>
      </c>
      <c r="BD61" s="47">
        <v>0.38332089781761169</v>
      </c>
      <c r="BE61" s="47">
        <v>81</v>
      </c>
      <c r="BF61" s="47">
        <v>0.40269649028778076</v>
      </c>
      <c r="BG61" s="47">
        <v>26</v>
      </c>
      <c r="BH61" s="47">
        <v>0.54158073663711548</v>
      </c>
      <c r="BI61" s="47">
        <v>26</v>
      </c>
      <c r="BJ61" s="47">
        <v>0.55542165040969849</v>
      </c>
      <c r="BK61" s="47">
        <v>20</v>
      </c>
      <c r="BL61" s="47">
        <v>0.56610816717147827</v>
      </c>
      <c r="BM61" s="47">
        <v>31</v>
      </c>
      <c r="BN61" s="47">
        <v>0.51726531982421875</v>
      </c>
      <c r="BO61" s="47">
        <v>24</v>
      </c>
    </row>
    <row r="62" spans="1:67" x14ac:dyDescent="0.25">
      <c r="A62" s="47" t="s">
        <v>348</v>
      </c>
      <c r="B62" t="s">
        <v>124</v>
      </c>
      <c r="C62" s="47">
        <v>0.38910555839538574</v>
      </c>
      <c r="D62" s="47">
        <v>0.45223161578178406</v>
      </c>
      <c r="E62" s="47">
        <v>0.26097270846366882</v>
      </c>
      <c r="F62" s="47">
        <v>0.10939771682024002</v>
      </c>
      <c r="G62" s="47">
        <v>0.51428574323654175</v>
      </c>
      <c r="H62" s="47">
        <v>0.61645597219467163</v>
      </c>
      <c r="I62" s="47">
        <v>0.17773993313312531</v>
      </c>
      <c r="J62" s="47">
        <v>0.50816351175308228</v>
      </c>
      <c r="K62" s="47">
        <v>0.12903225421905518</v>
      </c>
      <c r="L62" s="47">
        <v>0.44268026947975159</v>
      </c>
      <c r="M62" s="47">
        <v>0.32675334811210632</v>
      </c>
      <c r="N62" s="47">
        <v>0.20442420244216919</v>
      </c>
      <c r="O62" s="47">
        <v>0.61176061630249023</v>
      </c>
      <c r="P62" s="47">
        <v>0.47876849770545959</v>
      </c>
      <c r="Q62" s="47">
        <v>0.37394034862518311</v>
      </c>
      <c r="R62" s="47">
        <v>0.19539667665958405</v>
      </c>
      <c r="S62" s="47">
        <v>0.28224754333496094</v>
      </c>
      <c r="T62" s="47">
        <v>0.15964886546134949</v>
      </c>
      <c r="U62" s="47">
        <v>0.41367483139038086</v>
      </c>
      <c r="V62" s="47">
        <v>0.25699856877326965</v>
      </c>
      <c r="W62" s="47">
        <v>0.49072021245956421</v>
      </c>
      <c r="X62" s="47">
        <v>0.21262410283088684</v>
      </c>
      <c r="Y62" s="47">
        <v>0.42250001430511475</v>
      </c>
      <c r="Z62" s="47">
        <v>0.4487452507019043</v>
      </c>
      <c r="AA62" s="47">
        <v>0.4327244758605957</v>
      </c>
      <c r="AB62" s="47">
        <v>0.53863155841827393</v>
      </c>
      <c r="AC62" s="47">
        <v>0.41783806681632996</v>
      </c>
      <c r="AD62" s="47">
        <v>0.22214396297931671</v>
      </c>
      <c r="AE62" s="47">
        <v>0.5617099404335022</v>
      </c>
      <c r="AF62" s="47">
        <v>0.22892704606056213</v>
      </c>
      <c r="AG62" s="47">
        <v>0.46912699937820435</v>
      </c>
      <c r="AH62" s="47">
        <v>5.1027059555053711E-2</v>
      </c>
      <c r="AI62" s="47">
        <v>0.50301551818847656</v>
      </c>
      <c r="AJ62" s="47">
        <v>0.65898275375366211</v>
      </c>
      <c r="AK62" s="47">
        <v>0.52077627182006836</v>
      </c>
      <c r="AL62" s="47">
        <v>0.28329876065254211</v>
      </c>
      <c r="AM62" s="47" t="s">
        <v>508</v>
      </c>
      <c r="AN62" s="47">
        <v>0.30292689800262451</v>
      </c>
      <c r="AO62" s="47">
        <v>67</v>
      </c>
      <c r="AP62" s="47">
        <v>0.27572250366210938</v>
      </c>
      <c r="AQ62" s="47">
        <v>79</v>
      </c>
      <c r="AR62" s="47">
        <v>0.41496652364730835</v>
      </c>
      <c r="AS62" s="47">
        <v>75</v>
      </c>
      <c r="AT62" s="47">
        <v>0.27814245223999023</v>
      </c>
      <c r="AU62" s="47">
        <v>74</v>
      </c>
      <c r="AV62" s="47">
        <v>0.39364740252494812</v>
      </c>
      <c r="AW62" s="47">
        <v>43</v>
      </c>
      <c r="AX62" s="47">
        <v>0.40283450484275818</v>
      </c>
      <c r="AY62" s="47">
        <v>75</v>
      </c>
      <c r="AZ62" s="47">
        <v>0.32769775390625</v>
      </c>
      <c r="BA62" s="47">
        <v>63</v>
      </c>
      <c r="BB62" s="47">
        <v>0.45416128635406494</v>
      </c>
      <c r="BC62" s="47">
        <v>52</v>
      </c>
      <c r="BD62" s="47">
        <v>0.49151831865310669</v>
      </c>
      <c r="BE62" s="47">
        <v>54</v>
      </c>
      <c r="BF62" s="47">
        <v>0.25328841805458069</v>
      </c>
      <c r="BG62" s="47">
        <v>81</v>
      </c>
      <c r="BH62" s="47">
        <v>0.3759247362613678</v>
      </c>
      <c r="BI62" s="47">
        <v>74</v>
      </c>
      <c r="BJ62" s="47">
        <v>0.42099452018737793</v>
      </c>
      <c r="BK62" s="47">
        <v>77</v>
      </c>
      <c r="BL62" s="47">
        <v>0.43495577573776245</v>
      </c>
      <c r="BM62" s="47">
        <v>65</v>
      </c>
      <c r="BN62" s="47">
        <v>0.37129086256027222</v>
      </c>
      <c r="BO62" s="47">
        <v>71</v>
      </c>
    </row>
    <row r="63" spans="1:67" x14ac:dyDescent="0.25">
      <c r="A63" s="47" t="s">
        <v>349</v>
      </c>
      <c r="B63" t="s">
        <v>125</v>
      </c>
      <c r="C63" s="47">
        <v>0.70407783985137939</v>
      </c>
      <c r="D63" s="47">
        <v>0.64389431476593018</v>
      </c>
      <c r="E63" s="47">
        <v>0.44796541333198547</v>
      </c>
      <c r="F63" s="47">
        <v>0.38093221187591553</v>
      </c>
      <c r="G63" s="47">
        <v>0.40000000596046448</v>
      </c>
      <c r="H63" s="47">
        <v>0.68363326787948608</v>
      </c>
      <c r="I63" s="47">
        <v>0.42658278346061707</v>
      </c>
      <c r="J63" s="47">
        <v>0.24435082077980042</v>
      </c>
      <c r="K63" s="47">
        <v>0.53098690509796143</v>
      </c>
      <c r="L63" s="47">
        <v>0.66107654571533203</v>
      </c>
      <c r="M63" s="47">
        <v>0.56979942321777344</v>
      </c>
      <c r="N63" s="47">
        <v>0.73372411727905273</v>
      </c>
      <c r="O63" s="47">
        <v>0.89868104457855225</v>
      </c>
      <c r="P63" s="47">
        <v>0.55222749710083008</v>
      </c>
      <c r="Q63" s="47">
        <v>0.60663688182830811</v>
      </c>
      <c r="R63" s="47">
        <v>0.49690404534339905</v>
      </c>
      <c r="S63" s="47">
        <v>0.83494138717651367</v>
      </c>
      <c r="T63" s="47">
        <v>0.58073830604553223</v>
      </c>
      <c r="U63" s="47">
        <v>0.3977409303188324</v>
      </c>
      <c r="V63" s="47">
        <v>0.78688526153564453</v>
      </c>
      <c r="W63" s="47">
        <v>0.56903368234634399</v>
      </c>
      <c r="X63" s="47">
        <v>2.473502978682518E-2</v>
      </c>
      <c r="Y63" s="47">
        <v>0.50749999284744263</v>
      </c>
      <c r="Z63" s="47">
        <v>0.30575832724571228</v>
      </c>
      <c r="AA63" s="47">
        <v>0.69319671392440796</v>
      </c>
      <c r="AB63" s="47">
        <v>0.7264864444732666</v>
      </c>
      <c r="AC63" s="47">
        <v>0.61822307109832764</v>
      </c>
      <c r="AD63" s="47">
        <v>0.42919135093688965</v>
      </c>
      <c r="AE63" s="47">
        <v>0.57569664716720581</v>
      </c>
      <c r="AF63" s="47">
        <v>0.37933585047721863</v>
      </c>
      <c r="AG63" s="47">
        <v>0.6470024585723877</v>
      </c>
      <c r="AH63" s="47">
        <v>0.24047064781188965</v>
      </c>
      <c r="AI63" s="47">
        <v>0.52812063694000244</v>
      </c>
      <c r="AJ63" s="47">
        <v>0.64839738607406616</v>
      </c>
      <c r="AK63" s="47">
        <v>0.72477680444717407</v>
      </c>
      <c r="AL63" s="47">
        <v>0.55454325675964355</v>
      </c>
      <c r="AM63" s="47" t="s">
        <v>508</v>
      </c>
      <c r="AN63" s="47">
        <v>0.54421746730804443</v>
      </c>
      <c r="AO63" s="47">
        <v>23</v>
      </c>
      <c r="AP63" s="47">
        <v>0.62389671802520752</v>
      </c>
      <c r="AQ63" s="47">
        <v>12</v>
      </c>
      <c r="AR63" s="47">
        <v>0.63861238956451416</v>
      </c>
      <c r="AS63" s="47">
        <v>7</v>
      </c>
      <c r="AT63" s="47">
        <v>0.65007644891738892</v>
      </c>
      <c r="AU63" s="47">
        <v>16</v>
      </c>
      <c r="AV63" s="47">
        <v>0.351756751537323</v>
      </c>
      <c r="AW63" s="47">
        <v>61</v>
      </c>
      <c r="AX63" s="47">
        <v>0.61677438020706177</v>
      </c>
      <c r="AY63" s="47">
        <v>40</v>
      </c>
      <c r="AZ63" s="47">
        <v>0.46062639355659485</v>
      </c>
      <c r="BA63" s="47">
        <v>15</v>
      </c>
      <c r="BB63" s="47">
        <v>0.43864172697067261</v>
      </c>
      <c r="BC63" s="47">
        <v>60</v>
      </c>
      <c r="BD63" s="47">
        <v>0.61395955085754395</v>
      </c>
      <c r="BE63" s="47">
        <v>8</v>
      </c>
      <c r="BF63" s="47">
        <v>0.4636400043964386</v>
      </c>
      <c r="BG63" s="47">
        <v>7</v>
      </c>
      <c r="BH63" s="47">
        <v>0.54958087205886841</v>
      </c>
      <c r="BI63" s="47">
        <v>22</v>
      </c>
      <c r="BJ63" s="47">
        <v>0.54450273513793945</v>
      </c>
      <c r="BK63" s="47">
        <v>25</v>
      </c>
      <c r="BL63" s="47">
        <v>0.63719278573989868</v>
      </c>
      <c r="BM63" s="47">
        <v>9</v>
      </c>
      <c r="BN63" s="47">
        <v>0.54872912168502808</v>
      </c>
      <c r="BO63" s="47">
        <v>13</v>
      </c>
    </row>
    <row r="64" spans="1:67" x14ac:dyDescent="0.25">
      <c r="A64" s="47" t="s">
        <v>350</v>
      </c>
      <c r="B64" t="s">
        <v>128</v>
      </c>
      <c r="C64" s="47">
        <v>0.22021691501140594</v>
      </c>
      <c r="D64" s="47">
        <v>0.49807941913604736</v>
      </c>
      <c r="E64" s="47">
        <v>0.21471600234508514</v>
      </c>
      <c r="F64" s="47">
        <v>0.28914162516593933</v>
      </c>
      <c r="G64" s="47">
        <v>0.28571429848670959</v>
      </c>
      <c r="H64" s="47">
        <v>0.70369875431060791</v>
      </c>
      <c r="I64" s="47">
        <v>0.27733159065246582</v>
      </c>
      <c r="J64" s="47">
        <v>0.40067893266677856</v>
      </c>
      <c r="K64" s="47">
        <v>0.47486019134521484</v>
      </c>
      <c r="L64" s="47">
        <v>0.67791926860809326</v>
      </c>
      <c r="M64" s="47">
        <v>0.66352939605712891</v>
      </c>
      <c r="N64" s="47">
        <v>0.49225491285324097</v>
      </c>
      <c r="O64" s="47">
        <v>0.70323896408081055</v>
      </c>
      <c r="P64" s="47">
        <v>0.48106375336647034</v>
      </c>
      <c r="Q64" s="47">
        <v>0.58033126592636108</v>
      </c>
      <c r="R64" s="47">
        <v>0.34945365786552429</v>
      </c>
      <c r="S64" s="47">
        <v>0.76387810707092285</v>
      </c>
      <c r="T64" s="47">
        <v>0.50495052337646484</v>
      </c>
      <c r="U64" s="47">
        <v>0.34516406059265137</v>
      </c>
      <c r="V64" s="47">
        <v>0.75409835577011108</v>
      </c>
      <c r="W64" s="47">
        <v>0.68064451217651367</v>
      </c>
      <c r="X64" s="47">
        <v>0.18230724334716797</v>
      </c>
      <c r="Y64" s="47">
        <v>0.47499999403953552</v>
      </c>
      <c r="Z64" s="47">
        <v>0.27800709009170532</v>
      </c>
      <c r="AA64" s="47">
        <v>0.5001412034034729</v>
      </c>
      <c r="AB64" s="47">
        <v>0.70608747005462646</v>
      </c>
      <c r="AC64" s="47">
        <v>0.76677370071411133</v>
      </c>
      <c r="AD64" s="47">
        <v>0.4040321409702301</v>
      </c>
      <c r="AE64" s="47">
        <v>0.71585255861282349</v>
      </c>
      <c r="AF64" s="47">
        <v>0.20953099429607391</v>
      </c>
      <c r="AG64" s="47">
        <v>0.51179742813110352</v>
      </c>
      <c r="AH64" s="47">
        <v>6.1384871602058411E-2</v>
      </c>
      <c r="AI64" s="47">
        <v>0.71076726913452148</v>
      </c>
      <c r="AJ64" s="47">
        <v>0.84893584251403809</v>
      </c>
      <c r="AK64" s="47">
        <v>0.50794863700866699</v>
      </c>
      <c r="AL64" s="47">
        <v>0.38548672199249268</v>
      </c>
      <c r="AM64" s="47" t="s">
        <v>508</v>
      </c>
      <c r="AN64" s="47">
        <v>0.30553847551345825</v>
      </c>
      <c r="AO64" s="47">
        <v>66</v>
      </c>
      <c r="AP64" s="47">
        <v>0.5771409273147583</v>
      </c>
      <c r="AQ64" s="47">
        <v>16</v>
      </c>
      <c r="AR64" s="47">
        <v>0.52852189540863037</v>
      </c>
      <c r="AS64" s="47">
        <v>37</v>
      </c>
      <c r="AT64" s="47">
        <v>0.59202277660369873</v>
      </c>
      <c r="AU64" s="47">
        <v>29</v>
      </c>
      <c r="AV64" s="47">
        <v>0.40398970246315002</v>
      </c>
      <c r="AW64" s="47">
        <v>37</v>
      </c>
      <c r="AX64" s="47">
        <v>0.59425860643386841</v>
      </c>
      <c r="AY64" s="47">
        <v>45</v>
      </c>
      <c r="AZ64" s="47">
        <v>0.37464147806167603</v>
      </c>
      <c r="BA64" s="47">
        <v>40</v>
      </c>
      <c r="BB64" s="47">
        <v>0.41685590147972107</v>
      </c>
      <c r="BC64" s="47">
        <v>65</v>
      </c>
      <c r="BD64" s="47">
        <v>0.61328458786010742</v>
      </c>
      <c r="BE64" s="47">
        <v>10</v>
      </c>
      <c r="BF64" s="47">
        <v>0.37939316034317017</v>
      </c>
      <c r="BG64" s="47">
        <v>36</v>
      </c>
      <c r="BH64" s="47">
        <v>0.48251023888587952</v>
      </c>
      <c r="BI64" s="47">
        <v>47</v>
      </c>
      <c r="BJ64" s="47">
        <v>0.53473037481307983</v>
      </c>
      <c r="BK64" s="47">
        <v>29</v>
      </c>
      <c r="BL64" s="47">
        <v>0.56170153617858887</v>
      </c>
      <c r="BM64" s="47">
        <v>34</v>
      </c>
      <c r="BN64" s="47">
        <v>0.489583820104599</v>
      </c>
      <c r="BO64" s="47">
        <v>33</v>
      </c>
    </row>
    <row r="65" spans="1:67" x14ac:dyDescent="0.25">
      <c r="A65" s="47" t="s">
        <v>351</v>
      </c>
      <c r="B65" t="s">
        <v>126</v>
      </c>
      <c r="C65" s="47">
        <v>0.41308638453483582</v>
      </c>
      <c r="D65" s="47">
        <v>0.8230704665184021</v>
      </c>
      <c r="E65" s="47">
        <v>0.46222078800201416</v>
      </c>
      <c r="F65" s="47">
        <v>0.32723504304885864</v>
      </c>
      <c r="G65" s="47">
        <v>0.25714287161827087</v>
      </c>
      <c r="H65" s="47">
        <v>0.70301556587219238</v>
      </c>
      <c r="I65" s="47">
        <v>0.35735151171684265</v>
      </c>
      <c r="J65" s="47">
        <v>0.3220478892326355</v>
      </c>
      <c r="K65" s="47">
        <v>0.38195580244064331</v>
      </c>
      <c r="L65" s="47">
        <v>0.70993924140930176</v>
      </c>
      <c r="M65" s="47">
        <v>0.57086575031280518</v>
      </c>
      <c r="N65" s="47">
        <v>0.59437054395675659</v>
      </c>
      <c r="O65" s="47">
        <v>0.82823741436004639</v>
      </c>
      <c r="P65" s="47">
        <v>0.55946904420852661</v>
      </c>
      <c r="Q65" s="47">
        <v>0.70592105388641357</v>
      </c>
      <c r="R65" s="47">
        <v>0.5415874719619751</v>
      </c>
      <c r="S65" s="47">
        <v>0.63767474889755249</v>
      </c>
      <c r="T65" s="47">
        <v>0.69148474931716919</v>
      </c>
      <c r="U65" s="47">
        <v>0.40933781862258911</v>
      </c>
      <c r="V65" s="47">
        <v>0.45843437314033508</v>
      </c>
      <c r="W65" s="47">
        <v>0.66720485687255859</v>
      </c>
      <c r="X65" s="47">
        <v>1.8671464174985886E-2</v>
      </c>
      <c r="Y65" s="47">
        <v>0.5625</v>
      </c>
      <c r="Z65" s="47">
        <v>0.1895340234041214</v>
      </c>
      <c r="AA65" s="47">
        <v>0.68924105167388916</v>
      </c>
      <c r="AB65" s="47">
        <v>0.73564392328262329</v>
      </c>
      <c r="AC65" s="47">
        <v>0.72859281301498413</v>
      </c>
      <c r="AD65" s="47">
        <v>0.33925306797027588</v>
      </c>
      <c r="AE65" s="47">
        <v>0.60754913091659546</v>
      </c>
      <c r="AF65" s="47">
        <v>0.23645061254501343</v>
      </c>
      <c r="AG65" s="47">
        <v>0.60274308919906616</v>
      </c>
      <c r="AH65" s="47">
        <v>9.5352888107299805E-2</v>
      </c>
      <c r="AI65" s="47">
        <v>0.55647599697113037</v>
      </c>
      <c r="AJ65" s="47">
        <v>0.62512421607971191</v>
      </c>
      <c r="AK65" s="47">
        <v>0.71599411964416504</v>
      </c>
      <c r="AL65" s="47">
        <v>0.49598404765129089</v>
      </c>
      <c r="AM65" s="47" t="s">
        <v>508</v>
      </c>
      <c r="AN65" s="47">
        <v>0.50640314817428589</v>
      </c>
      <c r="AO65" s="47">
        <v>29</v>
      </c>
      <c r="AP65" s="47">
        <v>0.56428283452987671</v>
      </c>
      <c r="AQ65" s="47">
        <v>19</v>
      </c>
      <c r="AR65" s="47">
        <v>0.65880376100540161</v>
      </c>
      <c r="AS65" s="47">
        <v>4</v>
      </c>
      <c r="AT65" s="47">
        <v>0.54923290014266968</v>
      </c>
      <c r="AU65" s="47">
        <v>38</v>
      </c>
      <c r="AV65" s="47">
        <v>0.35947757959365845</v>
      </c>
      <c r="AW65" s="47">
        <v>55</v>
      </c>
      <c r="AX65" s="47">
        <v>0.62318271398544312</v>
      </c>
      <c r="AY65" s="47">
        <v>37</v>
      </c>
      <c r="AZ65" s="47">
        <v>0.38552391529083252</v>
      </c>
      <c r="BA65" s="47">
        <v>35</v>
      </c>
      <c r="BB65" s="47">
        <v>0.40988945960998535</v>
      </c>
      <c r="BC65" s="47">
        <v>69</v>
      </c>
      <c r="BD65" s="47">
        <v>0.59839457273483276</v>
      </c>
      <c r="BE65" s="47">
        <v>14</v>
      </c>
      <c r="BF65" s="47">
        <v>0.37375548481941223</v>
      </c>
      <c r="BG65" s="47">
        <v>40</v>
      </c>
      <c r="BH65" s="47">
        <v>0.56839185953140259</v>
      </c>
      <c r="BI65" s="47">
        <v>19</v>
      </c>
      <c r="BJ65" s="47">
        <v>0.56698548793792725</v>
      </c>
      <c r="BK65" s="47">
        <v>14</v>
      </c>
      <c r="BL65" s="47">
        <v>0.55984091758728027</v>
      </c>
      <c r="BM65" s="47">
        <v>35</v>
      </c>
      <c r="BN65" s="47">
        <v>0.51724344491958618</v>
      </c>
      <c r="BO65" s="47">
        <v>25</v>
      </c>
    </row>
    <row r="66" spans="1:67" x14ac:dyDescent="0.25">
      <c r="A66" s="47" t="s">
        <v>352</v>
      </c>
      <c r="B66" t="s">
        <v>127</v>
      </c>
      <c r="C66" s="47">
        <v>0.52057015895843506</v>
      </c>
      <c r="D66" s="47">
        <v>0.90221965312957764</v>
      </c>
      <c r="E66" s="47">
        <v>0.48665696382522583</v>
      </c>
      <c r="F66" s="47">
        <v>0.31970870494842529</v>
      </c>
      <c r="G66" s="47">
        <v>0.57142859697341919</v>
      </c>
      <c r="H66" s="47">
        <v>0.65750640630722046</v>
      </c>
      <c r="I66" s="47">
        <v>0.31406125426292419</v>
      </c>
      <c r="J66" s="47">
        <v>0.32304474711418152</v>
      </c>
      <c r="K66" s="47">
        <v>0.32811704277992249</v>
      </c>
      <c r="L66" s="47">
        <v>0.45236650109291077</v>
      </c>
      <c r="M66" s="47">
        <v>0.34172928333282471</v>
      </c>
      <c r="N66" s="47">
        <v>0.53988528251647949</v>
      </c>
      <c r="O66" s="47">
        <v>0.72936654090881348</v>
      </c>
      <c r="P66" s="47">
        <v>0.54748427867889404</v>
      </c>
      <c r="Q66" s="47">
        <v>0.55462706089019775</v>
      </c>
      <c r="R66" s="47">
        <v>0.28399172425270081</v>
      </c>
      <c r="S66" s="47">
        <v>0.59563744068145752</v>
      </c>
      <c r="T66" s="47">
        <v>0.5151294469833374</v>
      </c>
      <c r="U66" s="47">
        <v>0.55353480577468872</v>
      </c>
      <c r="V66" s="47">
        <v>0.65573769807815552</v>
      </c>
      <c r="W66" s="47">
        <v>0.52721154689788818</v>
      </c>
      <c r="X66" s="47">
        <v>9.3040525913238525E-2</v>
      </c>
      <c r="Y66" s="47">
        <v>0.5</v>
      </c>
      <c r="Z66" s="47">
        <v>0.55799823999404907</v>
      </c>
      <c r="AA66" s="47">
        <v>0.58708709478378296</v>
      </c>
      <c r="AB66" s="47">
        <v>0.68992853164672852</v>
      </c>
      <c r="AC66" s="47">
        <v>0.72728180885314941</v>
      </c>
      <c r="AD66" s="47">
        <v>0.13575871288776398</v>
      </c>
      <c r="AE66" s="47">
        <v>0.57979190349578857</v>
      </c>
      <c r="AF66" s="47">
        <v>0.20709627866744995</v>
      </c>
      <c r="AG66" s="47">
        <v>0.5245019793510437</v>
      </c>
      <c r="AH66" s="47">
        <v>8.2849368453025818E-2</v>
      </c>
      <c r="AI66" s="47">
        <v>0.49824637174606323</v>
      </c>
      <c r="AJ66" s="47">
        <v>0.56469738483428955</v>
      </c>
      <c r="AK66" s="47">
        <v>0.64005172252655029</v>
      </c>
      <c r="AL66" s="47">
        <v>0.32106474041938782</v>
      </c>
      <c r="AM66" s="47" t="s">
        <v>508</v>
      </c>
      <c r="AN66" s="47">
        <v>0.55728888511657715</v>
      </c>
      <c r="AO66" s="47">
        <v>18</v>
      </c>
      <c r="AP66" s="47">
        <v>0.41552454233169556</v>
      </c>
      <c r="AQ66" s="47">
        <v>48</v>
      </c>
      <c r="AR66" s="47">
        <v>0.52886742353439331</v>
      </c>
      <c r="AS66" s="47">
        <v>36</v>
      </c>
      <c r="AT66" s="47">
        <v>0.5800098180770874</v>
      </c>
      <c r="AU66" s="47">
        <v>34</v>
      </c>
      <c r="AV66" s="47">
        <v>0.41956257820129395</v>
      </c>
      <c r="AW66" s="47">
        <v>32</v>
      </c>
      <c r="AX66" s="47">
        <v>0.53501403331756592</v>
      </c>
      <c r="AY66" s="47">
        <v>54</v>
      </c>
      <c r="AZ66" s="47">
        <v>0.34855988621711731</v>
      </c>
      <c r="BA66" s="47">
        <v>55</v>
      </c>
      <c r="BB66" s="47">
        <v>0.46651023626327515</v>
      </c>
      <c r="BC66" s="47">
        <v>47</v>
      </c>
      <c r="BD66" s="47">
        <v>0.50601506233215332</v>
      </c>
      <c r="BE66" s="47">
        <v>48</v>
      </c>
      <c r="BF66" s="47">
        <v>0.35778212547302246</v>
      </c>
      <c r="BG66" s="47">
        <v>49</v>
      </c>
      <c r="BH66" s="47">
        <v>0.51582717895507813</v>
      </c>
      <c r="BI66" s="47">
        <v>35</v>
      </c>
      <c r="BJ66" s="47">
        <v>0.51438546180725098</v>
      </c>
      <c r="BK66" s="47">
        <v>37</v>
      </c>
      <c r="BL66" s="47">
        <v>0.548606276512146</v>
      </c>
      <c r="BM66" s="47">
        <v>40</v>
      </c>
      <c r="BN66" s="47">
        <v>0.48415026068687439</v>
      </c>
      <c r="BO66" s="47">
        <v>37</v>
      </c>
    </row>
    <row r="67" spans="1:67" x14ac:dyDescent="0.25">
      <c r="A67" s="47" t="s">
        <v>535</v>
      </c>
      <c r="B67" t="s">
        <v>129</v>
      </c>
      <c r="C67" s="47">
        <v>0.80088937282562256</v>
      </c>
      <c r="D67" s="47">
        <v>0.71990251541137695</v>
      </c>
      <c r="E67" s="47">
        <v>0.81920456886291504</v>
      </c>
      <c r="F67" s="47">
        <v>0.56221103668212891</v>
      </c>
      <c r="G67" s="47">
        <v>1</v>
      </c>
      <c r="H67" s="47">
        <v>0.72995764017105103</v>
      </c>
      <c r="I67" s="47">
        <v>0.71900671720504761</v>
      </c>
      <c r="J67" s="47">
        <v>0.36652621626853943</v>
      </c>
      <c r="K67" s="47">
        <v>0.18486714363098145</v>
      </c>
      <c r="L67" s="47">
        <v>0.55761855840682983</v>
      </c>
      <c r="M67" s="47">
        <v>0.45411762595176697</v>
      </c>
      <c r="N67" s="47">
        <v>0.49309042096138</v>
      </c>
      <c r="O67" s="47">
        <v>0.89473420381546021</v>
      </c>
      <c r="P67" s="47">
        <v>0.86594200134277344</v>
      </c>
      <c r="Q67" s="47">
        <v>0.57773047685623169</v>
      </c>
      <c r="R67" s="47">
        <v>0.49134173989295959</v>
      </c>
      <c r="S67" s="47">
        <v>0.67686903476715088</v>
      </c>
      <c r="T67" s="47">
        <v>0.46349692344665527</v>
      </c>
      <c r="U67" s="47">
        <v>0.75682467222213745</v>
      </c>
      <c r="V67" s="47">
        <v>0.95081967115402222</v>
      </c>
      <c r="W67" s="47">
        <v>0.73908823728561401</v>
      </c>
      <c r="X67" s="47">
        <v>1.4026185963302851E-3</v>
      </c>
      <c r="Y67" s="47">
        <v>0.60000002384185791</v>
      </c>
      <c r="Z67" s="47">
        <v>0.28209316730499268</v>
      </c>
      <c r="AA67" s="47">
        <v>0.57371717691421509</v>
      </c>
      <c r="AB67" s="47">
        <v>0.79471927881240845</v>
      </c>
      <c r="AC67" s="47">
        <v>0.75003379583358765</v>
      </c>
      <c r="AD67" s="47">
        <v>0.46457329392433167</v>
      </c>
      <c r="AE67" s="47">
        <v>0.70666664838790894</v>
      </c>
      <c r="AF67" s="47">
        <v>0.7712169885635376</v>
      </c>
      <c r="AG67" s="47">
        <v>0.837502121925354</v>
      </c>
      <c r="AH67" s="47">
        <v>2.777777798473835E-2</v>
      </c>
      <c r="AI67" s="47">
        <v>3.4047741442918777E-2</v>
      </c>
      <c r="AJ67" s="47">
        <v>0.33380040526390076</v>
      </c>
      <c r="AK67" s="47">
        <v>0.32997959852218628</v>
      </c>
      <c r="AL67" s="47">
        <v>0.39002203941345215</v>
      </c>
      <c r="AM67" s="47" t="s">
        <v>508</v>
      </c>
      <c r="AN67" s="47">
        <v>0.72555184364318848</v>
      </c>
      <c r="AO67" s="47">
        <v>3</v>
      </c>
      <c r="AP67" s="47">
        <v>0.42242342233657837</v>
      </c>
      <c r="AQ67" s="47">
        <v>41</v>
      </c>
      <c r="AR67" s="47">
        <v>0.70743709802627563</v>
      </c>
      <c r="AS67" s="47">
        <v>2</v>
      </c>
      <c r="AT67" s="47">
        <v>0.71200257539749146</v>
      </c>
      <c r="AU67" s="47">
        <v>8</v>
      </c>
      <c r="AV67" s="47">
        <v>0.40564602613449097</v>
      </c>
      <c r="AW67" s="47">
        <v>36</v>
      </c>
      <c r="AX67" s="47">
        <v>0.64576089382171631</v>
      </c>
      <c r="AY67" s="47">
        <v>23</v>
      </c>
      <c r="AZ67" s="47">
        <v>0.58579087257385254</v>
      </c>
      <c r="BA67" s="47">
        <v>2</v>
      </c>
      <c r="BB67" s="47">
        <v>0.70387262105941772</v>
      </c>
      <c r="BC67" s="47">
        <v>4</v>
      </c>
      <c r="BD67" s="47">
        <v>0.27196243405342102</v>
      </c>
      <c r="BE67" s="47">
        <v>87</v>
      </c>
      <c r="BF67" s="47">
        <v>0.44760614633560181</v>
      </c>
      <c r="BG67" s="47">
        <v>10</v>
      </c>
      <c r="BH67" s="47">
        <v>0.64937770366668701</v>
      </c>
      <c r="BI67" s="47">
        <v>8</v>
      </c>
      <c r="BJ67" s="47">
        <v>0.58200633525848389</v>
      </c>
      <c r="BK67" s="47">
        <v>8</v>
      </c>
      <c r="BL67" s="47">
        <v>0.62343108654022217</v>
      </c>
      <c r="BM67" s="47">
        <v>12</v>
      </c>
      <c r="BN67" s="47">
        <v>0.57560533285140991</v>
      </c>
      <c r="BO67" s="47">
        <v>6</v>
      </c>
    </row>
    <row r="68" spans="1:67" x14ac:dyDescent="0.25">
      <c r="A68" s="47" t="s">
        <v>353</v>
      </c>
      <c r="B68" t="s">
        <v>130</v>
      </c>
      <c r="C68" s="47">
        <v>0.43575680255889893</v>
      </c>
      <c r="D68" s="47">
        <v>0.63750451803207397</v>
      </c>
      <c r="E68" s="47">
        <v>0.51289242506027222</v>
      </c>
      <c r="F68" s="47">
        <v>0.40003392100334167</v>
      </c>
      <c r="G68" s="47">
        <v>0.47142857313156128</v>
      </c>
      <c r="H68" s="47">
        <v>0.79414486885070801</v>
      </c>
      <c r="I68" s="47">
        <v>0.70024788379669189</v>
      </c>
      <c r="J68" s="47">
        <v>0.164118692278862</v>
      </c>
      <c r="K68" s="47">
        <v>0.78981411457061768</v>
      </c>
      <c r="L68" s="47">
        <v>0.80830168724060059</v>
      </c>
      <c r="M68" s="47">
        <v>0.63062280416488647</v>
      </c>
      <c r="N68" s="47">
        <v>0.63791590929031372</v>
      </c>
      <c r="O68" s="47">
        <v>0.73364067077636719</v>
      </c>
      <c r="P68" s="47">
        <v>0.5145031213760376</v>
      </c>
      <c r="Q68" s="47">
        <v>0.76706224679946899</v>
      </c>
      <c r="R68" s="47">
        <v>0.44266942143440247</v>
      </c>
      <c r="S68" s="47">
        <v>0.67559367418289185</v>
      </c>
      <c r="T68" s="47">
        <v>0.61745059490203857</v>
      </c>
      <c r="U68" s="47">
        <v>0.50823867321014404</v>
      </c>
      <c r="V68" s="47">
        <v>0.56759119033813477</v>
      </c>
      <c r="W68" s="47">
        <v>0.86932820081710815</v>
      </c>
      <c r="X68" s="47">
        <v>4.6409871429204941E-2</v>
      </c>
      <c r="Y68" s="47">
        <v>0.8125</v>
      </c>
      <c r="Z68" s="47">
        <v>0.47107750177383423</v>
      </c>
      <c r="AA68" s="47">
        <v>0.43802595138549805</v>
      </c>
      <c r="AB68" s="47">
        <v>0.8535124659538269</v>
      </c>
      <c r="AC68" s="47">
        <v>0.72132933139801025</v>
      </c>
      <c r="AD68" s="47">
        <v>0.52998465299606323</v>
      </c>
      <c r="AE68" s="47">
        <v>0.6314239501953125</v>
      </c>
      <c r="AF68" s="47">
        <v>0.31763562560081482</v>
      </c>
      <c r="AG68" s="47">
        <v>0.52529525756835938</v>
      </c>
      <c r="AH68" s="47">
        <v>0.10648147761821747</v>
      </c>
      <c r="AI68" s="47">
        <v>0.51187002658843994</v>
      </c>
      <c r="AJ68" s="47">
        <v>0.58008313179016113</v>
      </c>
      <c r="AK68" s="47">
        <v>0.91593921184539795</v>
      </c>
      <c r="AL68" s="47">
        <v>0.43822318315505981</v>
      </c>
      <c r="AM68" s="47" t="s">
        <v>508</v>
      </c>
      <c r="AN68" s="47">
        <v>0.49654692411422729</v>
      </c>
      <c r="AO68" s="47">
        <v>31</v>
      </c>
      <c r="AP68" s="47">
        <v>0.71666359901428223</v>
      </c>
      <c r="AQ68" s="47">
        <v>6</v>
      </c>
      <c r="AR68" s="47">
        <v>0.61446887254714966</v>
      </c>
      <c r="AS68" s="47">
        <v>12</v>
      </c>
      <c r="AT68" s="47">
        <v>0.59221851825714111</v>
      </c>
      <c r="AU68" s="47">
        <v>28</v>
      </c>
      <c r="AV68" s="47">
        <v>0.54982888698577881</v>
      </c>
      <c r="AW68" s="47">
        <v>2</v>
      </c>
      <c r="AX68" s="47">
        <v>0.63571310043334961</v>
      </c>
      <c r="AY68" s="47">
        <v>30</v>
      </c>
      <c r="AZ68" s="47">
        <v>0.39520907402038574</v>
      </c>
      <c r="BA68" s="47">
        <v>30</v>
      </c>
      <c r="BB68" s="47">
        <v>0.53248500823974609</v>
      </c>
      <c r="BC68" s="47">
        <v>33</v>
      </c>
      <c r="BD68" s="47">
        <v>0.61152887344360352</v>
      </c>
      <c r="BE68" s="47">
        <v>11</v>
      </c>
      <c r="BF68" s="47">
        <v>0.4175662100315094</v>
      </c>
      <c r="BG68" s="47">
        <v>21</v>
      </c>
      <c r="BH68" s="47">
        <v>0.67712533473968506</v>
      </c>
      <c r="BI68" s="47">
        <v>5</v>
      </c>
      <c r="BJ68" s="47">
        <v>0.57439398765563965</v>
      </c>
      <c r="BK68" s="47">
        <v>11</v>
      </c>
      <c r="BL68" s="47">
        <v>0.61743134260177612</v>
      </c>
      <c r="BM68" s="47">
        <v>13</v>
      </c>
      <c r="BN68" s="47">
        <v>0.57162922620773315</v>
      </c>
      <c r="BO68" s="47">
        <v>8</v>
      </c>
    </row>
    <row r="69" spans="1:67" x14ac:dyDescent="0.25">
      <c r="A69" s="47" t="s">
        <v>536</v>
      </c>
      <c r="B69" t="s">
        <v>131</v>
      </c>
      <c r="C69" s="47">
        <v>0.47744351625442505</v>
      </c>
      <c r="D69" s="47">
        <v>0.91345870494842529</v>
      </c>
      <c r="E69" s="47">
        <v>0.59049856662750244</v>
      </c>
      <c r="F69" s="47">
        <v>0.5036051869392395</v>
      </c>
      <c r="G69" s="47">
        <v>0.44285714626312256</v>
      </c>
      <c r="H69" s="47">
        <v>0.72794932126998901</v>
      </c>
      <c r="I69" s="47">
        <v>0.57827454805374146</v>
      </c>
      <c r="J69" s="47">
        <v>0.28823894262313843</v>
      </c>
      <c r="K69" s="47">
        <v>0.3269307017326355</v>
      </c>
      <c r="L69" s="47">
        <v>0.37574389576911926</v>
      </c>
      <c r="M69" s="47">
        <v>0.29069158434867859</v>
      </c>
      <c r="N69" s="47">
        <v>0.37525331974029541</v>
      </c>
      <c r="O69" s="47">
        <v>0.71542763710021973</v>
      </c>
      <c r="P69" s="47">
        <v>0.49364280700683594</v>
      </c>
      <c r="Q69" s="47">
        <v>0.68075829744338989</v>
      </c>
      <c r="R69" s="47">
        <v>0.54411160945892334</v>
      </c>
      <c r="S69" s="47">
        <v>0.7648390531539917</v>
      </c>
      <c r="T69" s="47">
        <v>0.79705899953842163</v>
      </c>
      <c r="U69" s="47">
        <v>0.53170579671859741</v>
      </c>
      <c r="V69" s="47">
        <v>0.8196721076965332</v>
      </c>
      <c r="W69" s="47">
        <v>0.88177192211151123</v>
      </c>
      <c r="X69" s="47">
        <v>4.0452320128679276E-2</v>
      </c>
      <c r="Y69" s="47">
        <v>0.78250002861022949</v>
      </c>
      <c r="Z69" s="47">
        <v>0.25595462322235107</v>
      </c>
      <c r="AA69" s="47">
        <v>0.35047560930252075</v>
      </c>
      <c r="AB69" s="47">
        <v>0.89028632640838623</v>
      </c>
      <c r="AC69" s="47">
        <v>0.74766969680786133</v>
      </c>
      <c r="AD69" s="47">
        <v>0.65707904100418091</v>
      </c>
      <c r="AE69" s="47">
        <v>0.67777478694915771</v>
      </c>
      <c r="AF69" s="47">
        <v>0.33509936928749084</v>
      </c>
      <c r="AG69" s="47">
        <v>0.38327619433403015</v>
      </c>
      <c r="AH69" s="47">
        <v>8.3333328366279602E-2</v>
      </c>
      <c r="AI69" s="47">
        <v>0.54171836376190186</v>
      </c>
      <c r="AJ69" s="47">
        <v>0.42901879549026489</v>
      </c>
      <c r="AK69" s="47">
        <v>0.7809295654296875</v>
      </c>
      <c r="AL69" s="47">
        <v>0.49679148197174072</v>
      </c>
      <c r="AM69" s="47" t="s">
        <v>508</v>
      </c>
      <c r="AN69" s="47">
        <v>0.62125146389007568</v>
      </c>
      <c r="AO69" s="47">
        <v>11</v>
      </c>
      <c r="AP69" s="47">
        <v>0.342154860496521</v>
      </c>
      <c r="AQ69" s="47">
        <v>68</v>
      </c>
      <c r="AR69" s="47">
        <v>0.60848510265350342</v>
      </c>
      <c r="AS69" s="47">
        <v>13</v>
      </c>
      <c r="AT69" s="47">
        <v>0.72831898927688599</v>
      </c>
      <c r="AU69" s="47">
        <v>3</v>
      </c>
      <c r="AV69" s="47">
        <v>0.49016973376274109</v>
      </c>
      <c r="AW69" s="47">
        <v>10</v>
      </c>
      <c r="AX69" s="47">
        <v>0.6613776683807373</v>
      </c>
      <c r="AY69" s="47">
        <v>16</v>
      </c>
      <c r="AZ69" s="47">
        <v>0.36987093091011047</v>
      </c>
      <c r="BA69" s="47">
        <v>41</v>
      </c>
      <c r="BB69" s="47">
        <v>0.50932997465133667</v>
      </c>
      <c r="BC69" s="47">
        <v>39</v>
      </c>
      <c r="BD69" s="47">
        <v>0.56211453676223755</v>
      </c>
      <c r="BE69" s="47">
        <v>21</v>
      </c>
      <c r="BF69" s="47">
        <v>0.44711551070213318</v>
      </c>
      <c r="BG69" s="47">
        <v>11</v>
      </c>
      <c r="BH69" s="47">
        <v>0.59625601768493652</v>
      </c>
      <c r="BI69" s="47">
        <v>11</v>
      </c>
      <c r="BJ69" s="47">
        <v>0.55585670471191406</v>
      </c>
      <c r="BK69" s="47">
        <v>19</v>
      </c>
      <c r="BL69" s="47">
        <v>0.57547098398208618</v>
      </c>
      <c r="BM69" s="47">
        <v>27</v>
      </c>
      <c r="BN69" s="47">
        <v>0.54367482662200928</v>
      </c>
      <c r="BO69" s="47">
        <v>14</v>
      </c>
    </row>
    <row r="70" spans="1:67" x14ac:dyDescent="0.25">
      <c r="A70" s="47" t="s">
        <v>354</v>
      </c>
      <c r="B70" t="s">
        <v>132</v>
      </c>
      <c r="C70" s="47">
        <v>0.58111786842346191</v>
      </c>
      <c r="D70" s="47">
        <v>0.70381706953048706</v>
      </c>
      <c r="E70" s="47">
        <v>0.61655855178833008</v>
      </c>
      <c r="F70" s="47">
        <v>0.12829636037349701</v>
      </c>
      <c r="G70" s="47">
        <v>0.8571428656578064</v>
      </c>
      <c r="H70" s="47">
        <v>0.78545546531677246</v>
      </c>
      <c r="I70" s="47">
        <v>0.26615941524505615</v>
      </c>
      <c r="J70" s="47">
        <v>0.38763433694839478</v>
      </c>
      <c r="K70" s="47">
        <v>6.9280460476875305E-2</v>
      </c>
      <c r="L70" s="47">
        <v>0.362129807472229</v>
      </c>
      <c r="M70" s="47">
        <v>0.5376470685005188</v>
      </c>
      <c r="N70" s="47">
        <v>0.22653888165950775</v>
      </c>
      <c r="O70" s="47">
        <v>0.5930255651473999</v>
      </c>
      <c r="P70" s="47">
        <v>0.65444111824035645</v>
      </c>
      <c r="Q70" s="47">
        <v>0.81098026037216187</v>
      </c>
      <c r="R70" s="47">
        <v>0.25929561257362366</v>
      </c>
      <c r="S70" s="47">
        <v>0.38023373484611511</v>
      </c>
      <c r="T70" s="47">
        <v>0.22306135296821594</v>
      </c>
      <c r="U70" s="47">
        <v>0.44387409090995789</v>
      </c>
      <c r="V70" s="47">
        <v>0.34578034281730652</v>
      </c>
      <c r="W70" s="47">
        <v>0.38089540600776672</v>
      </c>
      <c r="X70" s="47">
        <v>0.33086195588111877</v>
      </c>
      <c r="Y70" s="47">
        <v>0.31999999284744263</v>
      </c>
      <c r="Z70" s="47">
        <v>0.42033937573432922</v>
      </c>
      <c r="AA70" s="47">
        <v>0.62145793437957764</v>
      </c>
      <c r="AB70" s="47">
        <v>0.5888819694519043</v>
      </c>
      <c r="AC70" s="47">
        <v>0.57518839836120605</v>
      </c>
      <c r="AD70" s="47">
        <v>0.33402079343795776</v>
      </c>
      <c r="AE70" s="47">
        <v>0.34373283386230469</v>
      </c>
      <c r="AF70" s="47">
        <v>0.20275408029556274</v>
      </c>
      <c r="AG70" s="47">
        <v>0.58075261116027832</v>
      </c>
      <c r="AH70" s="47">
        <v>0.2431066632270813</v>
      </c>
      <c r="AI70" s="47">
        <v>0.5055774450302124</v>
      </c>
      <c r="AJ70" s="47">
        <v>0.83586382865905762</v>
      </c>
      <c r="AK70" s="47">
        <v>0.42813402414321899</v>
      </c>
      <c r="AL70" s="47">
        <v>0.32123681902885437</v>
      </c>
      <c r="AM70" s="47" t="s">
        <v>508</v>
      </c>
      <c r="AN70" s="47">
        <v>0.50744748115539551</v>
      </c>
      <c r="AO70" s="47">
        <v>28</v>
      </c>
      <c r="AP70" s="47">
        <v>0.29889905452728271</v>
      </c>
      <c r="AQ70" s="47">
        <v>77</v>
      </c>
      <c r="AR70" s="47">
        <v>0.57943564653396606</v>
      </c>
      <c r="AS70" s="47">
        <v>17</v>
      </c>
      <c r="AT70" s="47">
        <v>0.34823739528656006</v>
      </c>
      <c r="AU70" s="47">
        <v>66</v>
      </c>
      <c r="AV70" s="47">
        <v>0.36302417516708374</v>
      </c>
      <c r="AW70" s="47">
        <v>54</v>
      </c>
      <c r="AX70" s="47">
        <v>0.52988725900650024</v>
      </c>
      <c r="AY70" s="47">
        <v>55</v>
      </c>
      <c r="AZ70" s="47">
        <v>0.34258654713630676</v>
      </c>
      <c r="BA70" s="47">
        <v>56</v>
      </c>
      <c r="BB70" s="47">
        <v>0.57409799098968506</v>
      </c>
      <c r="BC70" s="47">
        <v>18</v>
      </c>
      <c r="BD70" s="47">
        <v>0.52270305156707764</v>
      </c>
      <c r="BE70" s="47">
        <v>41</v>
      </c>
      <c r="BF70" s="47">
        <v>0.29624989628791809</v>
      </c>
      <c r="BG70" s="47">
        <v>66</v>
      </c>
      <c r="BH70" s="47">
        <v>0.50881052017211914</v>
      </c>
      <c r="BI70" s="47">
        <v>36</v>
      </c>
      <c r="BJ70" s="47">
        <v>0.52080738544464111</v>
      </c>
      <c r="BK70" s="47">
        <v>34</v>
      </c>
      <c r="BL70" s="47">
        <v>0.48138490319252014</v>
      </c>
      <c r="BM70" s="47">
        <v>58</v>
      </c>
      <c r="BN70" s="47">
        <v>0.45181319117546082</v>
      </c>
      <c r="BO70" s="47">
        <v>51</v>
      </c>
    </row>
    <row r="71" spans="1:67" x14ac:dyDescent="0.25">
      <c r="A71" s="47" t="s">
        <v>355</v>
      </c>
      <c r="B71" t="s">
        <v>134</v>
      </c>
      <c r="C71" s="47">
        <v>0.52369076013565063</v>
      </c>
      <c r="D71" s="47">
        <v>0.41378486156463623</v>
      </c>
      <c r="E71" s="47">
        <v>0.40922874212265015</v>
      </c>
      <c r="F71" s="47">
        <v>0.18203175067901611</v>
      </c>
      <c r="G71" s="47">
        <v>0.4285714328289032</v>
      </c>
      <c r="H71" s="47">
        <v>0.66249233484268188</v>
      </c>
      <c r="I71" s="47">
        <v>0.28260728716850281</v>
      </c>
      <c r="J71" s="47">
        <v>0.39238512516021729</v>
      </c>
      <c r="K71" s="47">
        <v>0.37401843070983887</v>
      </c>
      <c r="L71" s="47">
        <v>0.67059367895126343</v>
      </c>
      <c r="M71" s="47">
        <v>0.48427250981330872</v>
      </c>
      <c r="N71" s="47">
        <v>0.45016813278198242</v>
      </c>
      <c r="O71" s="47">
        <v>0.58744055032730103</v>
      </c>
      <c r="P71" s="47">
        <v>0.48949465155601501</v>
      </c>
      <c r="Q71" s="47">
        <v>0.54863083362579346</v>
      </c>
      <c r="R71" s="47">
        <v>0.14955559372901917</v>
      </c>
      <c r="S71" s="47">
        <v>0.11689563095569611</v>
      </c>
      <c r="T71" s="47">
        <v>0.1502319872379303</v>
      </c>
      <c r="U71" s="47">
        <v>0.39359208941459656</v>
      </c>
      <c r="V71" s="47">
        <v>0.51261115074157715</v>
      </c>
      <c r="W71" s="47">
        <v>0.47653743624687195</v>
      </c>
      <c r="X71" s="47">
        <v>0.13812118768692017</v>
      </c>
      <c r="Y71" s="47">
        <v>0.31999999284744263</v>
      </c>
      <c r="Z71" s="47">
        <v>0.27133393287658691</v>
      </c>
      <c r="AA71" s="47">
        <v>0.37473320960998535</v>
      </c>
      <c r="AB71" s="47">
        <v>0.55974948406219482</v>
      </c>
      <c r="AC71" s="47">
        <v>0.69712305068969727</v>
      </c>
      <c r="AD71" s="47">
        <v>0.23202203214168549</v>
      </c>
      <c r="AE71" s="47">
        <v>0.38178768754005432</v>
      </c>
      <c r="AF71" s="47">
        <v>0.13546885550022125</v>
      </c>
      <c r="AG71" s="47">
        <v>0.39061850309371948</v>
      </c>
      <c r="AH71" s="47">
        <v>0.14834514260292053</v>
      </c>
      <c r="AI71" s="47">
        <v>0.51017260551452637</v>
      </c>
      <c r="AJ71" s="47">
        <v>0.5933605432510376</v>
      </c>
      <c r="AK71" s="47">
        <v>0.71165180206298828</v>
      </c>
      <c r="AL71" s="47">
        <v>0.61730378866195679</v>
      </c>
      <c r="AM71" s="47" t="s">
        <v>508</v>
      </c>
      <c r="AN71" s="47">
        <v>0.38218402862548828</v>
      </c>
      <c r="AO71" s="47">
        <v>51</v>
      </c>
      <c r="AP71" s="47">
        <v>0.49476319551467896</v>
      </c>
      <c r="AQ71" s="47">
        <v>27</v>
      </c>
      <c r="AR71" s="47">
        <v>0.44378042221069336</v>
      </c>
      <c r="AS71" s="47">
        <v>70</v>
      </c>
      <c r="AT71" s="47">
        <v>0.29333272576332092</v>
      </c>
      <c r="AU71" s="47">
        <v>73</v>
      </c>
      <c r="AV71" s="47">
        <v>0.30149814486503601</v>
      </c>
      <c r="AW71" s="47">
        <v>77</v>
      </c>
      <c r="AX71" s="47">
        <v>0.46590694785118103</v>
      </c>
      <c r="AY71" s="47">
        <v>65</v>
      </c>
      <c r="AZ71" s="47">
        <v>0.2640550434589386</v>
      </c>
      <c r="BA71" s="47">
        <v>78</v>
      </c>
      <c r="BB71" s="47">
        <v>0.44151404500007629</v>
      </c>
      <c r="BC71" s="47">
        <v>59</v>
      </c>
      <c r="BD71" s="47">
        <v>0.60812216997146606</v>
      </c>
      <c r="BE71" s="47">
        <v>12</v>
      </c>
      <c r="BF71" s="47">
        <v>0.32841742038726807</v>
      </c>
      <c r="BG71" s="47">
        <v>59</v>
      </c>
      <c r="BH71" s="47">
        <v>0.47085830569267273</v>
      </c>
      <c r="BI71" s="47">
        <v>50</v>
      </c>
      <c r="BJ71" s="47">
        <v>0.42369973659515381</v>
      </c>
      <c r="BK71" s="47">
        <v>76</v>
      </c>
      <c r="BL71" s="47">
        <v>0.41931641101837158</v>
      </c>
      <c r="BM71" s="47">
        <v>69</v>
      </c>
      <c r="BN71" s="47">
        <v>0.41057297587394714</v>
      </c>
      <c r="BO71" s="47">
        <v>63</v>
      </c>
    </row>
    <row r="72" spans="1:67" x14ac:dyDescent="0.25">
      <c r="A72" s="47" t="s">
        <v>537</v>
      </c>
      <c r="B72" t="s">
        <v>138</v>
      </c>
      <c r="C72" s="47">
        <v>0.38840633630752563</v>
      </c>
      <c r="D72" s="47">
        <v>0.74422037601470947</v>
      </c>
      <c r="E72" s="47">
        <v>0.43255555629730225</v>
      </c>
      <c r="F72" s="47">
        <v>0.43149474263191223</v>
      </c>
      <c r="G72" s="47">
        <v>0.65714287757873535</v>
      </c>
      <c r="H72" s="47">
        <v>0.90911763906478882</v>
      </c>
      <c r="I72" s="47">
        <v>0.47224718332290649</v>
      </c>
      <c r="J72" s="47">
        <v>0.34901398420333862</v>
      </c>
      <c r="K72" s="47">
        <v>0.51347380876541138</v>
      </c>
      <c r="L72" s="47">
        <v>0.57980793714523315</v>
      </c>
      <c r="M72" s="47">
        <v>0.33975040912628174</v>
      </c>
      <c r="N72" s="47">
        <v>0.53657031059265137</v>
      </c>
      <c r="O72" s="47">
        <v>0.64325225353240967</v>
      </c>
      <c r="P72" s="47">
        <v>0.33045443892478943</v>
      </c>
      <c r="Q72" s="47">
        <v>0.68225300312042236</v>
      </c>
      <c r="R72" s="47">
        <v>0.45367121696472168</v>
      </c>
      <c r="S72" s="47">
        <v>0.69064551591873169</v>
      </c>
      <c r="T72" s="47">
        <v>0.69258970022201538</v>
      </c>
      <c r="U72" s="47">
        <v>0.48064011335372925</v>
      </c>
      <c r="V72" s="47">
        <v>0.70860350131988525</v>
      </c>
      <c r="W72" s="47">
        <v>0.76340401172637939</v>
      </c>
      <c r="X72" s="47">
        <v>6.6057108342647552E-2</v>
      </c>
      <c r="Y72" s="47">
        <v>0.49500000476837158</v>
      </c>
      <c r="Z72" s="47">
        <v>0.34102550148963928</v>
      </c>
      <c r="AA72" s="47">
        <v>0.50500333309173584</v>
      </c>
      <c r="AB72" s="47">
        <v>0.85782092809677124</v>
      </c>
      <c r="AC72" s="47">
        <v>0.70670890808105469</v>
      </c>
      <c r="AD72" s="47">
        <v>0.57329767942428589</v>
      </c>
      <c r="AE72" s="47">
        <v>0.6841159462928772</v>
      </c>
      <c r="AF72" s="47">
        <v>0.28717809915542603</v>
      </c>
      <c r="AG72" s="47">
        <v>0.64693939685821533</v>
      </c>
      <c r="AH72" s="47">
        <v>0.31742137670516968</v>
      </c>
      <c r="AI72" s="47">
        <v>0.47115525603294373</v>
      </c>
      <c r="AJ72" s="47">
        <v>0.5430561900138855</v>
      </c>
      <c r="AK72" s="47">
        <v>0.21913875639438629</v>
      </c>
      <c r="AL72" s="47">
        <v>0.30296334624290466</v>
      </c>
      <c r="AM72" s="47" t="s">
        <v>508</v>
      </c>
      <c r="AN72" s="47">
        <v>0.49916926026344299</v>
      </c>
      <c r="AO72" s="47">
        <v>30</v>
      </c>
      <c r="AP72" s="47">
        <v>0.49240061640739441</v>
      </c>
      <c r="AQ72" s="47">
        <v>29</v>
      </c>
      <c r="AR72" s="47">
        <v>0.52740770578384399</v>
      </c>
      <c r="AS72" s="47">
        <v>38</v>
      </c>
      <c r="AT72" s="47">
        <v>0.6431196928024292</v>
      </c>
      <c r="AU72" s="47">
        <v>17</v>
      </c>
      <c r="AV72" s="47">
        <v>0.41637164354324341</v>
      </c>
      <c r="AW72" s="47">
        <v>35</v>
      </c>
      <c r="AX72" s="47">
        <v>0.66070771217346191</v>
      </c>
      <c r="AY72" s="47">
        <v>17</v>
      </c>
      <c r="AZ72" s="47">
        <v>0.48391371965408325</v>
      </c>
      <c r="BA72" s="47">
        <v>9</v>
      </c>
      <c r="BB72" s="47">
        <v>0.59688043594360352</v>
      </c>
      <c r="BC72" s="47">
        <v>15</v>
      </c>
      <c r="BD72" s="47">
        <v>0.38407838344573975</v>
      </c>
      <c r="BE72" s="47">
        <v>80</v>
      </c>
      <c r="BF72" s="47">
        <v>0.44600686430931091</v>
      </c>
      <c r="BG72" s="47">
        <v>12</v>
      </c>
      <c r="BH72" s="47">
        <v>0.49724814295768738</v>
      </c>
      <c r="BI72" s="47">
        <v>43</v>
      </c>
      <c r="BJ72" s="47">
        <v>0.55670028924942017</v>
      </c>
      <c r="BK72" s="47">
        <v>16</v>
      </c>
      <c r="BL72" s="47">
        <v>0.59073328971862793</v>
      </c>
      <c r="BM72" s="47">
        <v>19</v>
      </c>
      <c r="BN72" s="47">
        <v>0.52267211675643921</v>
      </c>
      <c r="BO72" s="47">
        <v>19</v>
      </c>
    </row>
    <row r="73" spans="1:67" x14ac:dyDescent="0.25">
      <c r="A73" s="47" t="s">
        <v>538</v>
      </c>
      <c r="B73" t="s">
        <v>136</v>
      </c>
      <c r="C73" s="47" t="s">
        <v>508</v>
      </c>
      <c r="D73" s="47">
        <v>0.28009742498397827</v>
      </c>
      <c r="E73" s="47">
        <v>0.43160980939865112</v>
      </c>
      <c r="F73" s="47">
        <v>0.13795986771583557</v>
      </c>
      <c r="G73" s="47">
        <v>0.47142857313156128</v>
      </c>
      <c r="H73" s="47">
        <v>0.64875012636184692</v>
      </c>
      <c r="I73" s="47">
        <v>0.22792911529541016</v>
      </c>
      <c r="J73" s="47">
        <v>5.2833370864391327E-2</v>
      </c>
      <c r="K73" s="47">
        <v>0.31838124990463257</v>
      </c>
      <c r="L73" s="47">
        <v>0.61530095338821411</v>
      </c>
      <c r="M73" s="47">
        <v>0.37590625882148743</v>
      </c>
      <c r="N73" s="47">
        <v>0.33637845516204834</v>
      </c>
      <c r="O73" s="47">
        <v>0.36075294017791748</v>
      </c>
      <c r="P73" s="47">
        <v>0.46264314651489258</v>
      </c>
      <c r="Q73" s="47">
        <v>0.37533032894134521</v>
      </c>
      <c r="R73" s="47">
        <v>0.13360011577606201</v>
      </c>
      <c r="S73" s="47">
        <v>9.0062655508518219E-2</v>
      </c>
      <c r="T73" s="47">
        <v>0.24183443188667297</v>
      </c>
      <c r="U73" s="47">
        <v>0.26244834065437317</v>
      </c>
      <c r="V73" s="47">
        <v>0.25245508551597595</v>
      </c>
      <c r="W73" s="47">
        <v>0.33225333690643311</v>
      </c>
      <c r="X73" s="47">
        <v>0.62134438753128052</v>
      </c>
      <c r="Y73" s="47">
        <v>0.23499999940395355</v>
      </c>
      <c r="Z73" s="47">
        <v>0.36803475022315979</v>
      </c>
      <c r="AA73" s="47">
        <v>0.20013579726219177</v>
      </c>
      <c r="AB73" s="47">
        <v>0.46977153420448303</v>
      </c>
      <c r="AC73" s="47">
        <v>0.44272258877754211</v>
      </c>
      <c r="AD73" s="47">
        <v>0.4058929979801178</v>
      </c>
      <c r="AE73" s="47">
        <v>0.14158163964748383</v>
      </c>
      <c r="AF73" s="47">
        <v>9.8945803940296173E-2</v>
      </c>
      <c r="AG73" s="47">
        <v>0.11223775148391724</v>
      </c>
      <c r="AH73" s="47">
        <v>0.25478619337081909</v>
      </c>
      <c r="AI73" s="47">
        <v>0.51444822549819946</v>
      </c>
      <c r="AJ73" s="47">
        <v>0.84687864780426025</v>
      </c>
      <c r="AK73" s="47">
        <v>0.50625532865524292</v>
      </c>
      <c r="AL73" s="47">
        <v>0.44820892810821533</v>
      </c>
      <c r="AM73" s="47" t="s">
        <v>508</v>
      </c>
      <c r="AN73" s="47">
        <v>0.28322237730026245</v>
      </c>
      <c r="AO73" s="47">
        <v>69</v>
      </c>
      <c r="AP73" s="47">
        <v>0.41149172186851501</v>
      </c>
      <c r="AQ73" s="47">
        <v>49</v>
      </c>
      <c r="AR73" s="47">
        <v>0.33308163285255432</v>
      </c>
      <c r="AS73" s="47">
        <v>83</v>
      </c>
      <c r="AT73" s="47">
        <v>0.21170012652873993</v>
      </c>
      <c r="AU73" s="47">
        <v>83</v>
      </c>
      <c r="AV73" s="47">
        <v>0.38915812969207764</v>
      </c>
      <c r="AW73" s="47">
        <v>45</v>
      </c>
      <c r="AX73" s="47">
        <v>0.37963074445724487</v>
      </c>
      <c r="AY73" s="47">
        <v>80</v>
      </c>
      <c r="AZ73" s="47">
        <v>0.15188784897327423</v>
      </c>
      <c r="BA73" s="47">
        <v>88</v>
      </c>
      <c r="BB73" s="47">
        <v>0.35023528337478638</v>
      </c>
      <c r="BC73" s="47">
        <v>81</v>
      </c>
      <c r="BD73" s="47">
        <v>0.57894778251647949</v>
      </c>
      <c r="BE73" s="47">
        <v>18</v>
      </c>
      <c r="BF73" s="47">
        <v>0.265572190284729</v>
      </c>
      <c r="BG73" s="47">
        <v>75</v>
      </c>
      <c r="BH73" s="47">
        <v>0.32993772625923157</v>
      </c>
      <c r="BI73" s="47">
        <v>81</v>
      </c>
      <c r="BJ73" s="47">
        <v>0.47617405652999878</v>
      </c>
      <c r="BK73" s="47">
        <v>54</v>
      </c>
      <c r="BL73" s="47">
        <v>0.30363056063652039</v>
      </c>
      <c r="BM73" s="47">
        <v>86</v>
      </c>
      <c r="BN73" s="47">
        <v>0.34343618154525757</v>
      </c>
      <c r="BO73" s="47">
        <v>81</v>
      </c>
    </row>
    <row r="74" spans="1:67" x14ac:dyDescent="0.25">
      <c r="A74" s="47" t="s">
        <v>539</v>
      </c>
      <c r="B74" t="s">
        <v>135</v>
      </c>
      <c r="C74" s="47">
        <v>1</v>
      </c>
      <c r="D74" s="47">
        <v>0.98077362775802612</v>
      </c>
      <c r="E74" s="47">
        <v>1</v>
      </c>
      <c r="F74" s="47">
        <v>0.8415711522102356</v>
      </c>
      <c r="G74" s="47">
        <v>1</v>
      </c>
      <c r="H74" s="47">
        <v>0.81569510698318481</v>
      </c>
      <c r="I74" s="47">
        <v>0.92974269390106201</v>
      </c>
      <c r="J74" s="47">
        <v>0.49389678239822388</v>
      </c>
      <c r="K74" s="47">
        <v>0.52416062355041504</v>
      </c>
      <c r="L74" s="47">
        <v>0.67440670728683472</v>
      </c>
      <c r="M74" s="47">
        <v>0.79516303539276123</v>
      </c>
      <c r="N74" s="47">
        <v>0.74982059001922607</v>
      </c>
      <c r="O74" s="47">
        <v>0.9892086386680603</v>
      </c>
      <c r="P74" s="47">
        <v>0.7140883207321167</v>
      </c>
      <c r="Q74" s="47">
        <v>0.80711597204208374</v>
      </c>
      <c r="R74" s="47">
        <v>0.80732870101928711</v>
      </c>
      <c r="S74" s="47">
        <v>0.94213396310806274</v>
      </c>
      <c r="T74" s="47">
        <v>0.76935082674026489</v>
      </c>
      <c r="U74" s="47">
        <v>0.77499997615814209</v>
      </c>
      <c r="V74" s="47" t="s">
        <v>508</v>
      </c>
      <c r="W74" s="47">
        <v>0.85442620515823364</v>
      </c>
      <c r="X74" s="47">
        <v>1.8480037378837411E-12</v>
      </c>
      <c r="Y74" s="47">
        <v>0.78250002861022949</v>
      </c>
      <c r="Z74" s="47">
        <v>0.40388950705528259</v>
      </c>
      <c r="AA74" s="47">
        <v>0.80692207813262939</v>
      </c>
      <c r="AB74" s="47">
        <v>0.77282291650772095</v>
      </c>
      <c r="AC74" s="47">
        <v>0.78101819753646851</v>
      </c>
      <c r="AD74" s="47">
        <v>0.51989376544952393</v>
      </c>
      <c r="AE74" s="47">
        <v>0.66666668653488159</v>
      </c>
      <c r="AF74" s="47">
        <v>0.72571921348571777</v>
      </c>
      <c r="AG74" s="47">
        <v>0.97953665256500244</v>
      </c>
      <c r="AH74" s="47">
        <v>0.90740740299224854</v>
      </c>
      <c r="AI74" s="47">
        <v>0.32460212707519531</v>
      </c>
      <c r="AJ74" s="47">
        <v>0.40744313597679138</v>
      </c>
      <c r="AK74" s="47">
        <v>0.4465821385383606</v>
      </c>
      <c r="AL74" s="47">
        <v>0.40773746371269226</v>
      </c>
      <c r="AM74" s="47" t="s">
        <v>508</v>
      </c>
      <c r="AN74" s="47">
        <v>0.95558619499206543</v>
      </c>
      <c r="AO74" s="47">
        <v>1</v>
      </c>
      <c r="AP74" s="47">
        <v>0.68588775396347046</v>
      </c>
      <c r="AQ74" s="47">
        <v>8</v>
      </c>
      <c r="AR74" s="47">
        <v>0.82943540811538696</v>
      </c>
      <c r="AS74" s="47">
        <v>1</v>
      </c>
      <c r="AT74" s="47">
        <v>0.82882827520370483</v>
      </c>
      <c r="AU74" s="47">
        <v>1</v>
      </c>
      <c r="AV74" s="47">
        <v>0.51020395755767822</v>
      </c>
      <c r="AW74" s="47">
        <v>5</v>
      </c>
      <c r="AX74" s="47">
        <v>0.72016423940658569</v>
      </c>
      <c r="AY74" s="47">
        <v>2</v>
      </c>
      <c r="AZ74" s="47">
        <v>0.81983250379562378</v>
      </c>
      <c r="BA74" s="47">
        <v>1</v>
      </c>
      <c r="BB74" s="47">
        <v>0.80983364582061768</v>
      </c>
      <c r="BC74" s="47">
        <v>1</v>
      </c>
      <c r="BD74" s="47">
        <v>0.39659121632575989</v>
      </c>
      <c r="BE74" s="47">
        <v>74</v>
      </c>
      <c r="BF74" s="47">
        <v>0.64144319295883179</v>
      </c>
      <c r="BG74" s="47">
        <v>1</v>
      </c>
      <c r="BH74" s="47">
        <v>0.81073987483978271</v>
      </c>
      <c r="BI74" s="47">
        <v>1</v>
      </c>
      <c r="BJ74" s="47">
        <v>0.65114444494247437</v>
      </c>
      <c r="BK74" s="47">
        <v>2</v>
      </c>
      <c r="BL74" s="47">
        <v>0.78979116678237915</v>
      </c>
      <c r="BM74" s="47">
        <v>1</v>
      </c>
      <c r="BN74" s="47">
        <v>0.72688323259353638</v>
      </c>
      <c r="BO74" s="47">
        <v>1</v>
      </c>
    </row>
    <row r="75" spans="1:67" x14ac:dyDescent="0.25">
      <c r="A75" s="47" t="s">
        <v>356</v>
      </c>
      <c r="B75" t="s">
        <v>149</v>
      </c>
      <c r="C75" s="47">
        <v>0.55261015892028809</v>
      </c>
      <c r="D75" s="47">
        <v>0.821769118309021</v>
      </c>
      <c r="E75" s="47">
        <v>0.68843233585357666</v>
      </c>
      <c r="F75" s="47">
        <v>0.43879455327987671</v>
      </c>
      <c r="G75" s="47">
        <v>0.25714287161827087</v>
      </c>
      <c r="H75" s="47">
        <v>0.59832167625427246</v>
      </c>
      <c r="I75" s="47">
        <v>0.49209609627723694</v>
      </c>
      <c r="J75" s="47">
        <v>0.21642731130123138</v>
      </c>
      <c r="K75" s="47">
        <v>0.67741936445236206</v>
      </c>
      <c r="L75" s="47">
        <v>0.73826724290847778</v>
      </c>
      <c r="M75" s="47">
        <v>0.56339836120605469</v>
      </c>
      <c r="N75" s="47">
        <v>0.66187095642089844</v>
      </c>
      <c r="O75" s="47">
        <v>0.55905276536941528</v>
      </c>
      <c r="P75" s="47">
        <v>0.16754560172557831</v>
      </c>
      <c r="Q75" s="47">
        <v>0.56903398036956787</v>
      </c>
      <c r="R75" s="47">
        <v>0.27943423390388489</v>
      </c>
      <c r="S75" s="47">
        <v>0.64967256784439087</v>
      </c>
      <c r="T75" s="47">
        <v>0.4171258807182312</v>
      </c>
      <c r="U75" s="47">
        <v>0.29380565881729126</v>
      </c>
      <c r="V75" s="47">
        <v>0.51790058612823486</v>
      </c>
      <c r="W75" s="47">
        <v>0.67553085088729858</v>
      </c>
      <c r="X75" s="47">
        <v>2.6621628552675247E-2</v>
      </c>
      <c r="Y75" s="47">
        <v>0.8125</v>
      </c>
      <c r="Z75" s="47">
        <v>0.36999887228012085</v>
      </c>
      <c r="AA75" s="47">
        <v>0.24342584609985352</v>
      </c>
      <c r="AB75" s="47">
        <v>0.5190005898475647</v>
      </c>
      <c r="AC75" s="47">
        <v>0.56467348337173462</v>
      </c>
      <c r="AD75" s="47">
        <v>0.23270261287689209</v>
      </c>
      <c r="AE75" s="47">
        <v>0.56776303052902222</v>
      </c>
      <c r="AF75" s="47">
        <v>0.52678334712982178</v>
      </c>
      <c r="AG75" s="47">
        <v>0.73811531066894531</v>
      </c>
      <c r="AH75" s="47">
        <v>4.9396835267543793E-2</v>
      </c>
      <c r="AI75" s="47">
        <v>0.43652498722076416</v>
      </c>
      <c r="AJ75" s="47">
        <v>0.4525819718837738</v>
      </c>
      <c r="AK75" s="47">
        <v>0.63608855009078979</v>
      </c>
      <c r="AL75" s="47">
        <v>0.13976770639419556</v>
      </c>
      <c r="AM75" s="47" t="s">
        <v>508</v>
      </c>
      <c r="AN75" s="47">
        <v>0.62540155649185181</v>
      </c>
      <c r="AO75" s="47">
        <v>10</v>
      </c>
      <c r="AP75" s="47">
        <v>0.66023898124694824</v>
      </c>
      <c r="AQ75" s="47">
        <v>10</v>
      </c>
      <c r="AR75" s="47">
        <v>0.39376664161682129</v>
      </c>
      <c r="AS75" s="47">
        <v>78</v>
      </c>
      <c r="AT75" s="47">
        <v>0.46962618827819824</v>
      </c>
      <c r="AU75" s="47">
        <v>52</v>
      </c>
      <c r="AV75" s="47">
        <v>0.4711628258228302</v>
      </c>
      <c r="AW75" s="47">
        <v>13</v>
      </c>
      <c r="AX75" s="47">
        <v>0.38995063304901123</v>
      </c>
      <c r="AY75" s="47">
        <v>78</v>
      </c>
      <c r="AZ75" s="47">
        <v>0.47051462531089783</v>
      </c>
      <c r="BA75" s="47">
        <v>12</v>
      </c>
      <c r="BB75" s="47">
        <v>0.39099699258804321</v>
      </c>
      <c r="BC75" s="47">
        <v>73</v>
      </c>
      <c r="BD75" s="47">
        <v>0.41624081134796143</v>
      </c>
      <c r="BE75" s="47">
        <v>69</v>
      </c>
      <c r="BF75" s="47">
        <v>0.3229215145111084</v>
      </c>
      <c r="BG75" s="47">
        <v>60</v>
      </c>
      <c r="BH75" s="47">
        <v>0.59534931182861328</v>
      </c>
      <c r="BI75" s="47">
        <v>13</v>
      </c>
      <c r="BJ75" s="47">
        <v>0.47422412037849426</v>
      </c>
      <c r="BK75" s="47">
        <v>56</v>
      </c>
      <c r="BL75" s="47">
        <v>0.51323807239532471</v>
      </c>
      <c r="BM75" s="47">
        <v>54</v>
      </c>
      <c r="BN75" s="47">
        <v>0.47643324732780457</v>
      </c>
      <c r="BO75" s="47">
        <v>45</v>
      </c>
    </row>
    <row r="76" spans="1:67" x14ac:dyDescent="0.25">
      <c r="A76" s="47" t="s">
        <v>357</v>
      </c>
      <c r="B76" t="s">
        <v>108</v>
      </c>
      <c r="C76" s="47">
        <v>0.42208307981491089</v>
      </c>
      <c r="D76" s="47">
        <v>0.59680509567260742</v>
      </c>
      <c r="E76" s="47">
        <v>0.30747157335281372</v>
      </c>
      <c r="F76" s="47">
        <v>0.21884913742542267</v>
      </c>
      <c r="G76" s="47">
        <v>0.74285715818405151</v>
      </c>
      <c r="H76" s="47">
        <v>0.47345730662345886</v>
      </c>
      <c r="I76" s="47">
        <v>0.34503677487373352</v>
      </c>
      <c r="J76" s="47">
        <v>0.6148722767829895</v>
      </c>
      <c r="K76" s="47">
        <v>0.27197146415710449</v>
      </c>
      <c r="L76" s="47">
        <v>0.54046988487243652</v>
      </c>
      <c r="M76" s="47">
        <v>0.52221453189849854</v>
      </c>
      <c r="N76" s="47">
        <v>0.51261299848556519</v>
      </c>
      <c r="O76" s="47">
        <v>0.63866245746612549</v>
      </c>
      <c r="P76" s="47">
        <v>0.45661082863807678</v>
      </c>
      <c r="Q76" s="47">
        <v>0.49157002568244934</v>
      </c>
      <c r="R76" s="47">
        <v>0.26480346918106079</v>
      </c>
      <c r="S76" s="47">
        <v>0.67988348007202148</v>
      </c>
      <c r="T76" s="47">
        <v>0.52643036842346191</v>
      </c>
      <c r="U76" s="47">
        <v>0.54276049137115479</v>
      </c>
      <c r="V76" s="47">
        <v>0.40998932719230652</v>
      </c>
      <c r="W76" s="47">
        <v>0.4506116509437561</v>
      </c>
      <c r="X76" s="47">
        <v>7.0743627846240997E-2</v>
      </c>
      <c r="Y76" s="47">
        <v>0.5625</v>
      </c>
      <c r="Z76" s="47">
        <v>0.30096960067749023</v>
      </c>
      <c r="AA76" s="47">
        <v>0.56299155950546265</v>
      </c>
      <c r="AB76" s="47">
        <v>0.82170820236206055</v>
      </c>
      <c r="AC76" s="47">
        <v>0.83685851097106934</v>
      </c>
      <c r="AD76" s="47">
        <v>0.33348143100738525</v>
      </c>
      <c r="AE76" s="47">
        <v>0.65936094522476196</v>
      </c>
      <c r="AF76" s="47">
        <v>0.14295056462287903</v>
      </c>
      <c r="AG76" s="47">
        <v>0.53811818361282349</v>
      </c>
      <c r="AH76" s="47">
        <v>7.0546999573707581E-2</v>
      </c>
      <c r="AI76" s="47">
        <v>0.48103544116020203</v>
      </c>
      <c r="AJ76" s="47">
        <v>0.69754528999328613</v>
      </c>
      <c r="AK76" s="47">
        <v>0.64121121168136597</v>
      </c>
      <c r="AL76" s="47">
        <v>0.50644820928573608</v>
      </c>
      <c r="AM76" s="47" t="s">
        <v>508</v>
      </c>
      <c r="AN76" s="47">
        <v>0.38630223274230957</v>
      </c>
      <c r="AO76" s="47">
        <v>50</v>
      </c>
      <c r="AP76" s="47">
        <v>0.46181720495223999</v>
      </c>
      <c r="AQ76" s="47">
        <v>37</v>
      </c>
      <c r="AR76" s="47">
        <v>0.4629116952419281</v>
      </c>
      <c r="AS76" s="47">
        <v>62</v>
      </c>
      <c r="AT76" s="47">
        <v>0.53976589441299438</v>
      </c>
      <c r="AU76" s="47">
        <v>44</v>
      </c>
      <c r="AV76" s="47">
        <v>0.34620621800422668</v>
      </c>
      <c r="AW76" s="47">
        <v>65</v>
      </c>
      <c r="AX76" s="47">
        <v>0.63875991106033325</v>
      </c>
      <c r="AY76" s="47">
        <v>28</v>
      </c>
      <c r="AZ76" s="47">
        <v>0.35274416208267212</v>
      </c>
      <c r="BA76" s="47">
        <v>52</v>
      </c>
      <c r="BB76" s="47">
        <v>0.54405587911605835</v>
      </c>
      <c r="BC76" s="47">
        <v>30</v>
      </c>
      <c r="BD76" s="47">
        <v>0.58156001567840576</v>
      </c>
      <c r="BE76" s="47">
        <v>16</v>
      </c>
      <c r="BF76" s="47">
        <v>0.35917481780052185</v>
      </c>
      <c r="BG76" s="47">
        <v>48</v>
      </c>
      <c r="BH76" s="47">
        <v>0.531971275806427</v>
      </c>
      <c r="BI76" s="47">
        <v>32</v>
      </c>
      <c r="BJ76" s="47">
        <v>0.4807468056678772</v>
      </c>
      <c r="BK76" s="47">
        <v>50</v>
      </c>
      <c r="BL76" s="47">
        <v>0.54549527168273926</v>
      </c>
      <c r="BM76" s="47">
        <v>43</v>
      </c>
      <c r="BN76" s="47">
        <v>0.47934702038764954</v>
      </c>
      <c r="BO76" s="47">
        <v>41</v>
      </c>
    </row>
    <row r="77" spans="1:67" x14ac:dyDescent="0.25">
      <c r="A77" s="47" t="s">
        <v>540</v>
      </c>
      <c r="B77" t="s">
        <v>133</v>
      </c>
      <c r="C77" s="47" t="s">
        <v>508</v>
      </c>
      <c r="D77" s="47">
        <v>9.5846690237522125E-3</v>
      </c>
      <c r="E77" s="47">
        <v>0.87658309936523438</v>
      </c>
      <c r="F77" s="47">
        <v>0.20486587285995483</v>
      </c>
      <c r="G77" s="47">
        <v>0.69999998807907104</v>
      </c>
      <c r="H77" s="47">
        <v>0.77357113361358643</v>
      </c>
      <c r="I77" s="47">
        <v>0.14020273089408875</v>
      </c>
      <c r="J77" s="47">
        <v>0.2522331178188324</v>
      </c>
      <c r="K77" s="47">
        <v>4.5637726783752441E-2</v>
      </c>
      <c r="L77" s="47">
        <v>8.2399874925613403E-2</v>
      </c>
      <c r="M77" s="47">
        <v>0.15999999642372131</v>
      </c>
      <c r="N77" s="47">
        <v>0.12649551033973694</v>
      </c>
      <c r="O77" s="47">
        <v>0.16801556944847107</v>
      </c>
      <c r="P77" s="47">
        <v>0.32611355185508728</v>
      </c>
      <c r="Q77" s="47">
        <v>0.22976739704608917</v>
      </c>
      <c r="R77" s="47">
        <v>7.4068889021873474E-2</v>
      </c>
      <c r="S77" s="47">
        <v>0.22830744087696075</v>
      </c>
      <c r="T77" s="47">
        <v>0.10142179578542709</v>
      </c>
      <c r="U77" s="47">
        <v>0.15000000596046448</v>
      </c>
      <c r="V77" s="47" t="s">
        <v>508</v>
      </c>
      <c r="W77" s="47">
        <v>0.48201668262481689</v>
      </c>
      <c r="X77" s="47">
        <v>0.50484532117843628</v>
      </c>
      <c r="Y77" s="47">
        <v>0.22499999403953552</v>
      </c>
      <c r="Z77" s="47">
        <v>0.16038863360881805</v>
      </c>
      <c r="AA77" s="47">
        <v>0.34168469905853271</v>
      </c>
      <c r="AB77" s="47">
        <v>0.55483359098434448</v>
      </c>
      <c r="AC77" s="47">
        <v>0.50577086210250854</v>
      </c>
      <c r="AD77" s="47">
        <v>0.46245124936103821</v>
      </c>
      <c r="AE77" s="47">
        <v>0.34177857637405396</v>
      </c>
      <c r="AF77" s="47">
        <v>0.12864470481872559</v>
      </c>
      <c r="AG77" s="47">
        <v>0.39723971486091614</v>
      </c>
      <c r="AH77" s="47">
        <v>5.8557949960231781E-2</v>
      </c>
      <c r="AI77" s="47">
        <v>0.51164036989212036</v>
      </c>
      <c r="AJ77" s="47">
        <v>0.82087934017181396</v>
      </c>
      <c r="AK77" s="47">
        <v>0.34178197383880615</v>
      </c>
      <c r="AL77" s="47">
        <v>0.54969435930252075</v>
      </c>
      <c r="AM77" s="47" t="s">
        <v>508</v>
      </c>
      <c r="AN77" s="47">
        <v>0.36367788910865784</v>
      </c>
      <c r="AO77" s="47">
        <v>52</v>
      </c>
      <c r="AP77" s="47">
        <v>0.10363327711820602</v>
      </c>
      <c r="AQ77" s="47">
        <v>88</v>
      </c>
      <c r="AR77" s="47">
        <v>0.19949135184288025</v>
      </c>
      <c r="AS77" s="47">
        <v>88</v>
      </c>
      <c r="AT77" s="47">
        <v>0.15990975499153137</v>
      </c>
      <c r="AU77" s="47">
        <v>87</v>
      </c>
      <c r="AV77" s="47">
        <v>0.34306266903877258</v>
      </c>
      <c r="AW77" s="47">
        <v>67</v>
      </c>
      <c r="AX77" s="47">
        <v>0.46618509292602539</v>
      </c>
      <c r="AY77" s="47">
        <v>64</v>
      </c>
      <c r="AZ77" s="47">
        <v>0.23155523836612701</v>
      </c>
      <c r="BA77" s="47">
        <v>84</v>
      </c>
      <c r="BB77" s="47">
        <v>0.46650174260139465</v>
      </c>
      <c r="BC77" s="47">
        <v>48</v>
      </c>
      <c r="BD77" s="47">
        <v>0.5559990406036377</v>
      </c>
      <c r="BE77" s="47">
        <v>26</v>
      </c>
      <c r="BF77" s="47">
        <v>0.23609444499015808</v>
      </c>
      <c r="BG77" s="47">
        <v>86</v>
      </c>
      <c r="BH77" s="47">
        <v>0.33626064658164978</v>
      </c>
      <c r="BI77" s="47">
        <v>80</v>
      </c>
      <c r="BJ77" s="47">
        <v>0.36692154407501221</v>
      </c>
      <c r="BK77" s="47">
        <v>87</v>
      </c>
      <c r="BL77" s="47">
        <v>0.35238513350486755</v>
      </c>
      <c r="BM77" s="47">
        <v>80</v>
      </c>
      <c r="BN77" s="47">
        <v>0.32166752219200134</v>
      </c>
      <c r="BO77" s="47">
        <v>86</v>
      </c>
    </row>
    <row r="78" spans="1:67" x14ac:dyDescent="0.25">
      <c r="A78" s="47" t="s">
        <v>541</v>
      </c>
      <c r="B78" t="s">
        <v>142</v>
      </c>
      <c r="C78" s="47">
        <v>0.35554021596908569</v>
      </c>
      <c r="D78" s="47">
        <v>0.5278928279876709</v>
      </c>
      <c r="E78" s="47">
        <v>0.31205791234970093</v>
      </c>
      <c r="F78" s="47">
        <v>8.5225246846675873E-2</v>
      </c>
      <c r="G78" s="47">
        <v>0.60000002384185791</v>
      </c>
      <c r="H78" s="47">
        <v>0.56571996212005615</v>
      </c>
      <c r="I78" s="47">
        <v>0.30504262447357178</v>
      </c>
      <c r="J78" s="47">
        <v>0.27891525626182556</v>
      </c>
      <c r="K78" s="47">
        <v>0.27447602152824402</v>
      </c>
      <c r="L78" s="47">
        <v>0.4871288537979126</v>
      </c>
      <c r="M78" s="47">
        <v>0.31708893179893494</v>
      </c>
      <c r="N78" s="47">
        <v>0.47157379984855652</v>
      </c>
      <c r="O78" s="47">
        <v>0.62214219570159912</v>
      </c>
      <c r="P78" s="47">
        <v>0.64349156618118286</v>
      </c>
      <c r="Q78" s="47">
        <v>0.5457535982131958</v>
      </c>
      <c r="R78" s="47">
        <v>0.21322566270828247</v>
      </c>
      <c r="S78" s="47">
        <v>0.35630229115486145</v>
      </c>
      <c r="T78" s="47">
        <v>0.15275545418262482</v>
      </c>
      <c r="U78" s="47">
        <v>0.22306033968925476</v>
      </c>
      <c r="V78" s="47">
        <v>0.33104005455970764</v>
      </c>
      <c r="W78" s="47">
        <v>0.28136610984802246</v>
      </c>
      <c r="X78" s="47">
        <v>0.4995211660861969</v>
      </c>
      <c r="Y78" s="47">
        <v>0.28749999403953552</v>
      </c>
      <c r="Z78" s="47">
        <v>0.24540030956268311</v>
      </c>
      <c r="AA78" s="47">
        <v>0.60167962312698364</v>
      </c>
      <c r="AB78" s="47">
        <v>0.52561455965042114</v>
      </c>
      <c r="AC78" s="47">
        <v>0.53479123115539551</v>
      </c>
      <c r="AD78" s="47">
        <v>0.21878138184547424</v>
      </c>
      <c r="AE78" s="47">
        <v>0.21401038765907288</v>
      </c>
      <c r="AF78" s="47">
        <v>0.24091483652591705</v>
      </c>
      <c r="AG78" s="47">
        <v>0.46232205629348755</v>
      </c>
      <c r="AH78" s="47">
        <v>0.14257580041885376</v>
      </c>
      <c r="AI78" s="47">
        <v>0.50601434707641602</v>
      </c>
      <c r="AJ78" s="47">
        <v>0.75609266757965088</v>
      </c>
      <c r="AK78" s="47">
        <v>0.61637991666793823</v>
      </c>
      <c r="AL78" s="47">
        <v>0.521037757396698</v>
      </c>
      <c r="AM78" s="47" t="s">
        <v>508</v>
      </c>
      <c r="AN78" s="47">
        <v>0.3201790452003479</v>
      </c>
      <c r="AO78" s="47">
        <v>63</v>
      </c>
      <c r="AP78" s="47">
        <v>0.38756689429283142</v>
      </c>
      <c r="AQ78" s="47">
        <v>54</v>
      </c>
      <c r="AR78" s="47">
        <v>0.50615322589874268</v>
      </c>
      <c r="AS78" s="47">
        <v>47</v>
      </c>
      <c r="AT78" s="47">
        <v>0.26578953862190247</v>
      </c>
      <c r="AU78" s="47">
        <v>76</v>
      </c>
      <c r="AV78" s="47">
        <v>0.3284468948841095</v>
      </c>
      <c r="AW78" s="47">
        <v>72</v>
      </c>
      <c r="AX78" s="47">
        <v>0.47021669149398804</v>
      </c>
      <c r="AY78" s="47">
        <v>62</v>
      </c>
      <c r="AZ78" s="47">
        <v>0.26495575904846191</v>
      </c>
      <c r="BA78" s="47">
        <v>76</v>
      </c>
      <c r="BB78" s="47">
        <v>0.43741947412490845</v>
      </c>
      <c r="BC78" s="47">
        <v>61</v>
      </c>
      <c r="BD78" s="47">
        <v>0.59988117218017578</v>
      </c>
      <c r="BE78" s="47">
        <v>13</v>
      </c>
      <c r="BF78" s="47">
        <v>0.27864170074462891</v>
      </c>
      <c r="BG78" s="47">
        <v>71</v>
      </c>
      <c r="BH78" s="47">
        <v>0.40044406056404114</v>
      </c>
      <c r="BI78" s="47">
        <v>67</v>
      </c>
      <c r="BJ78" s="47">
        <v>0.48879241943359375</v>
      </c>
      <c r="BK78" s="47">
        <v>47</v>
      </c>
      <c r="BL78" s="47">
        <v>0.42350345849990845</v>
      </c>
      <c r="BM78" s="47">
        <v>67</v>
      </c>
      <c r="BN78" s="47">
        <v>0.39784541726112366</v>
      </c>
      <c r="BO78" s="47">
        <v>66</v>
      </c>
    </row>
    <row r="79" spans="1:67" x14ac:dyDescent="0.25">
      <c r="A79" s="47" t="s">
        <v>358</v>
      </c>
      <c r="B79" t="s">
        <v>139</v>
      </c>
      <c r="C79" s="47">
        <v>0.69052320718765259</v>
      </c>
      <c r="D79" s="47">
        <v>0.59296107292175293</v>
      </c>
      <c r="E79" s="47">
        <v>0.49843448400497437</v>
      </c>
      <c r="F79" s="47">
        <v>0.47469192743301392</v>
      </c>
      <c r="G79" s="47">
        <v>0.67142856121063232</v>
      </c>
      <c r="H79" s="47">
        <v>0.72493714094161987</v>
      </c>
      <c r="I79" s="47">
        <v>0.39975136518478394</v>
      </c>
      <c r="J79" s="47">
        <v>0.33853131532669067</v>
      </c>
      <c r="K79" s="47">
        <v>0.23673802614212036</v>
      </c>
      <c r="L79" s="47">
        <v>0.47271054983139038</v>
      </c>
      <c r="M79" s="47">
        <v>0.45887225866317749</v>
      </c>
      <c r="N79" s="47">
        <v>0.43764963746070862</v>
      </c>
      <c r="O79" s="47">
        <v>0.85327368974685669</v>
      </c>
      <c r="P79" s="47">
        <v>0.58033543825149536</v>
      </c>
      <c r="Q79" s="47">
        <v>0.66857689619064331</v>
      </c>
      <c r="R79" s="47">
        <v>0.37336882948875427</v>
      </c>
      <c r="S79" s="47">
        <v>0.58418905735015869</v>
      </c>
      <c r="T79" s="47">
        <v>0.56692385673522949</v>
      </c>
      <c r="U79" s="47">
        <v>0.44656524062156677</v>
      </c>
      <c r="V79" s="47">
        <v>0.5698472261428833</v>
      </c>
      <c r="W79" s="47">
        <v>0.58651697635650635</v>
      </c>
      <c r="X79" s="47">
        <v>8.3454221487045288E-2</v>
      </c>
      <c r="Y79" s="47">
        <v>0.72000002861022949</v>
      </c>
      <c r="Z79" s="47">
        <v>0.43515047430992126</v>
      </c>
      <c r="AA79" s="47">
        <v>0.46223434805870056</v>
      </c>
      <c r="AB79" s="47">
        <v>0.75643044710159302</v>
      </c>
      <c r="AC79" s="47">
        <v>0.74322605133056641</v>
      </c>
      <c r="AD79" s="47">
        <v>0.28009447455406189</v>
      </c>
      <c r="AE79" s="47">
        <v>0.67877084016799927</v>
      </c>
      <c r="AF79" s="47">
        <v>0.36183381080627441</v>
      </c>
      <c r="AG79" s="47">
        <v>0.701058030128479</v>
      </c>
      <c r="AH79" s="47">
        <v>5.5981069803237915E-2</v>
      </c>
      <c r="AI79" s="47">
        <v>0.47325673699378967</v>
      </c>
      <c r="AJ79" s="47">
        <v>0.48170796036720276</v>
      </c>
      <c r="AK79" s="47">
        <v>0.63622862100601196</v>
      </c>
      <c r="AL79" s="47">
        <v>0.42498153448104858</v>
      </c>
      <c r="AM79" s="47" t="s">
        <v>508</v>
      </c>
      <c r="AN79" s="47">
        <v>0.56415265798568726</v>
      </c>
      <c r="AO79" s="47">
        <v>16</v>
      </c>
      <c r="AP79" s="47">
        <v>0.40149262547492981</v>
      </c>
      <c r="AQ79" s="47">
        <v>50</v>
      </c>
      <c r="AR79" s="47">
        <v>0.6188887357711792</v>
      </c>
      <c r="AS79" s="47">
        <v>11</v>
      </c>
      <c r="AT79" s="47">
        <v>0.54188132286071777</v>
      </c>
      <c r="AU79" s="47">
        <v>41</v>
      </c>
      <c r="AV79" s="47">
        <v>0.4562804102897644</v>
      </c>
      <c r="AW79" s="47">
        <v>20</v>
      </c>
      <c r="AX79" s="47">
        <v>0.56049633026123047</v>
      </c>
      <c r="AY79" s="47">
        <v>52</v>
      </c>
      <c r="AZ79" s="47">
        <v>0.44941094517707825</v>
      </c>
      <c r="BA79" s="47">
        <v>17</v>
      </c>
      <c r="BB79" s="47">
        <v>0.53366208076477051</v>
      </c>
      <c r="BC79" s="47">
        <v>32</v>
      </c>
      <c r="BD79" s="47">
        <v>0.50404369831085205</v>
      </c>
      <c r="BE79" s="47">
        <v>50</v>
      </c>
      <c r="BF79" s="47">
        <v>0.37669959664344788</v>
      </c>
      <c r="BG79" s="47">
        <v>37</v>
      </c>
      <c r="BH79" s="47">
        <v>0.58585697412490845</v>
      </c>
      <c r="BI79" s="47">
        <v>16</v>
      </c>
      <c r="BJ79" s="47">
        <v>0.5134771466255188</v>
      </c>
      <c r="BK79" s="47">
        <v>38</v>
      </c>
      <c r="BL79" s="47">
        <v>0.58188128471374512</v>
      </c>
      <c r="BM79" s="47">
        <v>22</v>
      </c>
      <c r="BN79" s="47">
        <v>0.51447874307632446</v>
      </c>
      <c r="BO79" s="47">
        <v>26</v>
      </c>
    </row>
    <row r="80" spans="1:67" x14ac:dyDescent="0.25">
      <c r="A80" s="47" t="s">
        <v>542</v>
      </c>
      <c r="B80" t="s">
        <v>140</v>
      </c>
      <c r="C80" s="47" t="s">
        <v>508</v>
      </c>
      <c r="D80" s="47">
        <v>0.17917618155479431</v>
      </c>
      <c r="E80" s="47">
        <v>0.16747073829174042</v>
      </c>
      <c r="F80" s="47">
        <v>8.3560459315776825E-2</v>
      </c>
      <c r="G80" s="47" t="s">
        <v>508</v>
      </c>
      <c r="H80" s="47">
        <v>0.61629569530487061</v>
      </c>
      <c r="I80" s="47">
        <v>0.26146084070205688</v>
      </c>
      <c r="J80" s="47">
        <v>7.7671512961387634E-2</v>
      </c>
      <c r="K80" s="47">
        <v>0.21366025507450104</v>
      </c>
      <c r="L80" s="47">
        <v>0.70108944177627563</v>
      </c>
      <c r="M80" s="47">
        <v>0.74823528528213501</v>
      </c>
      <c r="N80" s="47">
        <v>0.48815679550170898</v>
      </c>
      <c r="O80" s="47">
        <v>0.26174059510231018</v>
      </c>
      <c r="P80" s="47">
        <v>0.25298348069190979</v>
      </c>
      <c r="Q80" s="47">
        <v>0.17238834500312805</v>
      </c>
      <c r="R80" s="47">
        <v>0.13425612449645996</v>
      </c>
      <c r="S80" s="47">
        <v>0.32391175627708435</v>
      </c>
      <c r="T80" s="47">
        <v>0.5939486026763916</v>
      </c>
      <c r="U80" s="47">
        <v>0.19755148887634277</v>
      </c>
      <c r="V80" s="47">
        <v>0.63934427499771118</v>
      </c>
      <c r="W80" s="47">
        <v>0.43778803944587708</v>
      </c>
      <c r="X80" s="47">
        <v>1.5610938891768456E-2</v>
      </c>
      <c r="Y80" s="47" t="s">
        <v>508</v>
      </c>
      <c r="Z80" s="47">
        <v>0.25213518738746643</v>
      </c>
      <c r="AA80" s="47">
        <v>0.61511325836181641</v>
      </c>
      <c r="AB80" s="47">
        <v>0.58935832977294922</v>
      </c>
      <c r="AC80" s="47">
        <v>0.47156941890716553</v>
      </c>
      <c r="AD80" s="47">
        <v>0.12357515096664429</v>
      </c>
      <c r="AE80" s="47">
        <v>0.40205174684524536</v>
      </c>
      <c r="AF80" s="47" t="s">
        <v>508</v>
      </c>
      <c r="AG80" s="47">
        <v>0.49243134260177612</v>
      </c>
      <c r="AH80" s="47">
        <v>0.31600254774093628</v>
      </c>
      <c r="AI80" s="47">
        <v>0.54968655109405518</v>
      </c>
      <c r="AJ80" s="47">
        <v>0.59721112251281738</v>
      </c>
      <c r="AK80" s="47">
        <v>0.51004791259765625</v>
      </c>
      <c r="AL80" s="47">
        <v>0.35199916362762451</v>
      </c>
      <c r="AM80" s="47" t="s">
        <v>508</v>
      </c>
      <c r="AN80" s="47">
        <v>0.14340245723724365</v>
      </c>
      <c r="AO80" s="47">
        <v>85</v>
      </c>
      <c r="AP80" s="47">
        <v>0.53778547048568726</v>
      </c>
      <c r="AQ80" s="47">
        <v>20</v>
      </c>
      <c r="AR80" s="47">
        <v>0.20534214377403259</v>
      </c>
      <c r="AS80" s="47">
        <v>87</v>
      </c>
      <c r="AT80" s="47">
        <v>0.43868902325630188</v>
      </c>
      <c r="AU80" s="47">
        <v>57</v>
      </c>
      <c r="AV80" s="47">
        <v>0.23517805337905884</v>
      </c>
      <c r="AW80" s="47">
        <v>82</v>
      </c>
      <c r="AX80" s="47">
        <v>0.44990402460098267</v>
      </c>
      <c r="AY80" s="47">
        <v>69</v>
      </c>
      <c r="AZ80" s="47">
        <v>0.40349522233009338</v>
      </c>
      <c r="BA80" s="47">
        <v>26</v>
      </c>
      <c r="BB80" s="47">
        <v>0.31847602128982544</v>
      </c>
      <c r="BC80" s="47">
        <v>84</v>
      </c>
      <c r="BD80" s="47">
        <v>0.50223618745803833</v>
      </c>
      <c r="BE80" s="47">
        <v>51</v>
      </c>
      <c r="BF80" s="47">
        <v>0.27407792210578918</v>
      </c>
      <c r="BG80" s="47">
        <v>73</v>
      </c>
      <c r="BH80" s="47">
        <v>0.37764441967010498</v>
      </c>
      <c r="BI80" s="47">
        <v>73</v>
      </c>
      <c r="BJ80" s="47">
        <v>0.44320923089981079</v>
      </c>
      <c r="BK80" s="47">
        <v>66</v>
      </c>
      <c r="BL80" s="47">
        <v>0.40056461095809937</v>
      </c>
      <c r="BM80" s="47">
        <v>72</v>
      </c>
      <c r="BN80" s="47">
        <v>0.36384651064872742</v>
      </c>
      <c r="BO80" s="47">
        <v>73</v>
      </c>
    </row>
    <row r="81" spans="1:67" x14ac:dyDescent="0.25">
      <c r="A81" s="47" t="s">
        <v>359</v>
      </c>
      <c r="B81" t="s">
        <v>141</v>
      </c>
      <c r="C81" s="47">
        <v>0.38019692897796631</v>
      </c>
      <c r="D81" s="47">
        <v>0.7763373851776123</v>
      </c>
      <c r="E81" s="47">
        <v>0.33554163575172424</v>
      </c>
      <c r="F81" s="47">
        <v>0.35169005393981934</v>
      </c>
      <c r="G81" s="47">
        <v>0.57142859697341919</v>
      </c>
      <c r="H81" s="47">
        <v>0.79760998487472534</v>
      </c>
      <c r="I81" s="47">
        <v>0.44617712497711182</v>
      </c>
      <c r="J81" s="47">
        <v>0.38128423690795898</v>
      </c>
      <c r="K81" s="47">
        <v>0.31687474250793457</v>
      </c>
      <c r="L81" s="47">
        <v>0.54149836301803589</v>
      </c>
      <c r="M81" s="47">
        <v>0.44083338975906372</v>
      </c>
      <c r="N81" s="47">
        <v>0.55081826448440552</v>
      </c>
      <c r="O81" s="47">
        <v>0.5913769006729126</v>
      </c>
      <c r="P81" s="47">
        <v>0.28613796830177307</v>
      </c>
      <c r="Q81" s="47">
        <v>0.60968613624572754</v>
      </c>
      <c r="R81" s="47">
        <v>0.31030887365341187</v>
      </c>
      <c r="S81" s="47">
        <v>0.50855749845504761</v>
      </c>
      <c r="T81" s="47">
        <v>0.60928505659103394</v>
      </c>
      <c r="U81" s="47">
        <v>0.44800233840942383</v>
      </c>
      <c r="V81" s="47">
        <v>0.94262295961380005</v>
      </c>
      <c r="W81" s="47">
        <v>0.75601589679718018</v>
      </c>
      <c r="X81" s="47">
        <v>2.7390209957957268E-2</v>
      </c>
      <c r="Y81" s="47">
        <v>0.51749998331069946</v>
      </c>
      <c r="Z81" s="47">
        <v>0.60928428173065186</v>
      </c>
      <c r="AA81" s="47">
        <v>0.4907107949256897</v>
      </c>
      <c r="AB81" s="47">
        <v>0.79369980096817017</v>
      </c>
      <c r="AC81" s="47">
        <v>0.79821610450744629</v>
      </c>
      <c r="AD81" s="47">
        <v>0.42070454359054565</v>
      </c>
      <c r="AE81" s="47">
        <v>0.69534766674041748</v>
      </c>
      <c r="AF81" s="47">
        <v>0.20625507831573486</v>
      </c>
      <c r="AG81" s="47">
        <v>0.39527779817581177</v>
      </c>
      <c r="AH81" s="47">
        <v>0.13759617507457733</v>
      </c>
      <c r="AI81" s="47">
        <v>0.46917527914047241</v>
      </c>
      <c r="AJ81" s="47">
        <v>0.4765363335609436</v>
      </c>
      <c r="AK81" s="47">
        <v>0.52206069231033325</v>
      </c>
      <c r="AL81" s="47">
        <v>8.1091351807117462E-2</v>
      </c>
      <c r="AM81" s="47" t="s">
        <v>508</v>
      </c>
      <c r="AN81" s="47">
        <v>0.46094149351119995</v>
      </c>
      <c r="AO81" s="47">
        <v>39</v>
      </c>
      <c r="AP81" s="47">
        <v>0.46250617504119873</v>
      </c>
      <c r="AQ81" s="47">
        <v>36</v>
      </c>
      <c r="AR81" s="47">
        <v>0.44937747716903687</v>
      </c>
      <c r="AS81" s="47">
        <v>68</v>
      </c>
      <c r="AT81" s="47">
        <v>0.62711697816848755</v>
      </c>
      <c r="AU81" s="47">
        <v>20</v>
      </c>
      <c r="AV81" s="47">
        <v>0.47754758596420288</v>
      </c>
      <c r="AW81" s="47">
        <v>12</v>
      </c>
      <c r="AX81" s="47">
        <v>0.62583279609680176</v>
      </c>
      <c r="AY81" s="47">
        <v>36</v>
      </c>
      <c r="AZ81" s="47">
        <v>0.35861918330192566</v>
      </c>
      <c r="BA81" s="47">
        <v>48</v>
      </c>
      <c r="BB81" s="47">
        <v>0.54912495613098145</v>
      </c>
      <c r="BC81" s="47">
        <v>27</v>
      </c>
      <c r="BD81" s="47">
        <v>0.38721591234207153</v>
      </c>
      <c r="BE81" s="47">
        <v>78</v>
      </c>
      <c r="BF81" s="47">
        <v>0.42060008645057678</v>
      </c>
      <c r="BG81" s="47">
        <v>20</v>
      </c>
      <c r="BH81" s="47">
        <v>0.50147724151611328</v>
      </c>
      <c r="BI81" s="47">
        <v>40</v>
      </c>
      <c r="BJ81" s="47">
        <v>0.50163888931274414</v>
      </c>
      <c r="BK81" s="47">
        <v>43</v>
      </c>
      <c r="BL81" s="47">
        <v>0.53107601404190063</v>
      </c>
      <c r="BM81" s="47">
        <v>48</v>
      </c>
      <c r="BN81" s="47">
        <v>0.48869806528091431</v>
      </c>
      <c r="BO81" s="47">
        <v>34</v>
      </c>
    </row>
    <row r="82" spans="1:67" x14ac:dyDescent="0.25">
      <c r="A82" s="47" t="s">
        <v>360</v>
      </c>
      <c r="B82" t="s">
        <v>143</v>
      </c>
      <c r="C82" s="47">
        <v>0.28558406233787537</v>
      </c>
      <c r="D82" s="47">
        <v>0.53522789478302002</v>
      </c>
      <c r="E82" s="47">
        <v>0.30576828122138977</v>
      </c>
      <c r="F82" s="47">
        <v>0.12278639525175095</v>
      </c>
      <c r="G82" s="47">
        <v>0.34285715222358704</v>
      </c>
      <c r="H82" s="47">
        <v>0.48676332831382751</v>
      </c>
      <c r="I82" s="47">
        <v>0.30426403880119324</v>
      </c>
      <c r="J82" s="47">
        <v>0.3100549578666687</v>
      </c>
      <c r="K82" s="47">
        <v>0.36811479926109314</v>
      </c>
      <c r="L82" s="47">
        <v>0.46218803524971008</v>
      </c>
      <c r="M82" s="47">
        <v>0.25248429179191589</v>
      </c>
      <c r="N82" s="47">
        <v>0.35978934168815613</v>
      </c>
      <c r="O82" s="47">
        <v>0.62944644689559937</v>
      </c>
      <c r="P82" s="47">
        <v>0.5474628210067749</v>
      </c>
      <c r="Q82" s="47">
        <v>0.70155215263366699</v>
      </c>
      <c r="R82" s="47">
        <v>0.20489895343780518</v>
      </c>
      <c r="S82" s="47">
        <v>0.33518752455711365</v>
      </c>
      <c r="T82" s="47">
        <v>0.11500365287065506</v>
      </c>
      <c r="U82" s="47">
        <v>0.30853000283241272</v>
      </c>
      <c r="V82" s="47">
        <v>0.28461644053459167</v>
      </c>
      <c r="W82" s="47">
        <v>0.39529815316200256</v>
      </c>
      <c r="X82" s="47">
        <v>0.41265130043029785</v>
      </c>
      <c r="Y82" s="47">
        <v>0.38249999284744263</v>
      </c>
      <c r="Z82" s="47">
        <v>0.49538683891296387</v>
      </c>
      <c r="AA82" s="47">
        <v>0.2935028076171875</v>
      </c>
      <c r="AB82" s="47">
        <v>0.44914898276329041</v>
      </c>
      <c r="AC82" s="47">
        <v>0.48014023900032043</v>
      </c>
      <c r="AD82" s="47">
        <v>0.27372172474861145</v>
      </c>
      <c r="AE82" s="47">
        <v>0.19210720062255859</v>
      </c>
      <c r="AF82" s="47">
        <v>0.44976350665092468</v>
      </c>
      <c r="AG82" s="47">
        <v>0.52172160148620605</v>
      </c>
      <c r="AH82" s="47">
        <v>0.13904860615730286</v>
      </c>
      <c r="AI82" s="47">
        <v>0.4944460391998291</v>
      </c>
      <c r="AJ82" s="47">
        <v>0.92209947109222412</v>
      </c>
      <c r="AK82" s="47">
        <v>0.64779698848724365</v>
      </c>
      <c r="AL82" s="47">
        <v>0.25625434517860413</v>
      </c>
      <c r="AM82" s="47" t="s">
        <v>508</v>
      </c>
      <c r="AN82" s="47">
        <v>0.31234166026115417</v>
      </c>
      <c r="AO82" s="47">
        <v>65</v>
      </c>
      <c r="AP82" s="47">
        <v>0.36064410209655762</v>
      </c>
      <c r="AQ82" s="47">
        <v>64</v>
      </c>
      <c r="AR82" s="47">
        <v>0.5208401083946228</v>
      </c>
      <c r="AS82" s="47">
        <v>40</v>
      </c>
      <c r="AT82" s="47">
        <v>0.26083439588546753</v>
      </c>
      <c r="AU82" s="47">
        <v>77</v>
      </c>
      <c r="AV82" s="47">
        <v>0.42145907878875732</v>
      </c>
      <c r="AW82" s="47">
        <v>31</v>
      </c>
      <c r="AX82" s="47">
        <v>0.37412843108177185</v>
      </c>
      <c r="AY82" s="47">
        <v>83</v>
      </c>
      <c r="AZ82" s="47">
        <v>0.32566022872924805</v>
      </c>
      <c r="BA82" s="47">
        <v>64</v>
      </c>
      <c r="BB82" s="47">
        <v>0.36098486185073853</v>
      </c>
      <c r="BC82" s="47">
        <v>78</v>
      </c>
      <c r="BD82" s="47">
        <v>0.58014923334121704</v>
      </c>
      <c r="BE82" s="47">
        <v>17</v>
      </c>
      <c r="BF82" s="47">
        <v>0.27183973789215088</v>
      </c>
      <c r="BG82" s="47">
        <v>74</v>
      </c>
      <c r="BH82" s="47">
        <v>0.43386194109916687</v>
      </c>
      <c r="BI82" s="47">
        <v>60</v>
      </c>
      <c r="BJ82" s="47">
        <v>0.48670101165771484</v>
      </c>
      <c r="BK82" s="47">
        <v>48</v>
      </c>
      <c r="BL82" s="47">
        <v>0.37072712182998657</v>
      </c>
      <c r="BM82" s="47">
        <v>75</v>
      </c>
      <c r="BN82" s="47">
        <v>0.39078244566917419</v>
      </c>
      <c r="BO82" s="47">
        <v>67</v>
      </c>
    </row>
    <row r="83" spans="1:67" x14ac:dyDescent="0.25">
      <c r="A83" s="47" t="s">
        <v>361</v>
      </c>
      <c r="B83" t="s">
        <v>144</v>
      </c>
      <c r="C83" s="47">
        <v>0.39383697509765625</v>
      </c>
      <c r="D83" s="47">
        <v>0.57048571109771729</v>
      </c>
      <c r="E83" s="47">
        <v>0.41341111063957214</v>
      </c>
      <c r="F83" s="47">
        <v>0.31528851389884949</v>
      </c>
      <c r="G83" s="47">
        <v>0.31428572535514832</v>
      </c>
      <c r="H83" s="47">
        <v>0.87802243232727051</v>
      </c>
      <c r="I83" s="47">
        <v>0.50672328472137451</v>
      </c>
      <c r="J83" s="47">
        <v>0.3450549840927124</v>
      </c>
      <c r="K83" s="47">
        <v>0.38517597317695618</v>
      </c>
      <c r="L83" s="47">
        <v>0.6420556902885437</v>
      </c>
      <c r="M83" s="47">
        <v>0.4300197958946228</v>
      </c>
      <c r="N83" s="47">
        <v>0.47835060954093933</v>
      </c>
      <c r="O83" s="47">
        <v>0.39742648601531982</v>
      </c>
      <c r="P83" s="47">
        <v>0.38150876760482788</v>
      </c>
      <c r="Q83" s="47">
        <v>0.57308399677276611</v>
      </c>
      <c r="R83" s="47">
        <v>0.51521170139312744</v>
      </c>
      <c r="S83" s="47">
        <v>0.68398016691207886</v>
      </c>
      <c r="T83" s="47">
        <v>0.82337790727615356</v>
      </c>
      <c r="U83" s="47">
        <v>0.5627741813659668</v>
      </c>
      <c r="V83" s="47">
        <v>0.66844642162322998</v>
      </c>
      <c r="W83" s="47">
        <v>0.6971428394317627</v>
      </c>
      <c r="X83" s="47">
        <v>0.1222883015871048</v>
      </c>
      <c r="Y83" s="47">
        <v>0.43250000476837158</v>
      </c>
      <c r="Z83" s="47">
        <v>0.60007429122924805</v>
      </c>
      <c r="AA83" s="47">
        <v>0.37630662322044373</v>
      </c>
      <c r="AB83" s="47">
        <v>0.72723311185836792</v>
      </c>
      <c r="AC83" s="47">
        <v>0.43643355369567871</v>
      </c>
      <c r="AD83" s="47">
        <v>0.57471638917922974</v>
      </c>
      <c r="AE83" s="47">
        <v>0.73209458589553833</v>
      </c>
      <c r="AF83" s="47">
        <v>0.26610717177391052</v>
      </c>
      <c r="AG83" s="47">
        <v>0.54433989524841309</v>
      </c>
      <c r="AH83" s="47">
        <v>0.11290329694747925</v>
      </c>
      <c r="AI83" s="47">
        <v>0.50015038251876831</v>
      </c>
      <c r="AJ83" s="47">
        <v>0.45001611113548279</v>
      </c>
      <c r="AK83" s="47">
        <v>0.5413433313369751</v>
      </c>
      <c r="AL83" s="47">
        <v>0.18684548139572144</v>
      </c>
      <c r="AM83" s="47" t="s">
        <v>508</v>
      </c>
      <c r="AN83" s="47">
        <v>0.4232555627822876</v>
      </c>
      <c r="AO83" s="47">
        <v>45</v>
      </c>
      <c r="AP83" s="47">
        <v>0.4839005172252655</v>
      </c>
      <c r="AQ83" s="47">
        <v>32</v>
      </c>
      <c r="AR83" s="47">
        <v>0.46680772304534912</v>
      </c>
      <c r="AS83" s="47">
        <v>61</v>
      </c>
      <c r="AT83" s="47">
        <v>0.68464469909667969</v>
      </c>
      <c r="AU83" s="47">
        <v>10</v>
      </c>
      <c r="AV83" s="47">
        <v>0.46300137042999268</v>
      </c>
      <c r="AW83" s="47">
        <v>18</v>
      </c>
      <c r="AX83" s="47">
        <v>0.52867239713668823</v>
      </c>
      <c r="AY83" s="47">
        <v>56</v>
      </c>
      <c r="AZ83" s="47">
        <v>0.41386124491691589</v>
      </c>
      <c r="BA83" s="47">
        <v>22</v>
      </c>
      <c r="BB83" s="47">
        <v>0.51102161407470703</v>
      </c>
      <c r="BC83" s="47">
        <v>38</v>
      </c>
      <c r="BD83" s="47">
        <v>0.4195888340473175</v>
      </c>
      <c r="BE83" s="47">
        <v>68</v>
      </c>
      <c r="BF83" s="47">
        <v>0.42187684774398804</v>
      </c>
      <c r="BG83" s="47">
        <v>18</v>
      </c>
      <c r="BH83" s="47">
        <v>0.49340322613716125</v>
      </c>
      <c r="BI83" s="47">
        <v>45</v>
      </c>
      <c r="BJ83" s="47">
        <v>0.54012167453765869</v>
      </c>
      <c r="BK83" s="47">
        <v>28</v>
      </c>
      <c r="BL83" s="47">
        <v>0.49782219529151917</v>
      </c>
      <c r="BM83" s="47">
        <v>56</v>
      </c>
      <c r="BN83" s="47">
        <v>0.48830598592758179</v>
      </c>
      <c r="BO83" s="47">
        <v>35</v>
      </c>
    </row>
    <row r="84" spans="1:67" x14ac:dyDescent="0.25">
      <c r="A84" s="47" t="s">
        <v>362</v>
      </c>
      <c r="B84" t="s">
        <v>145</v>
      </c>
      <c r="C84" s="47">
        <v>0.65779173374176025</v>
      </c>
      <c r="D84" s="47">
        <v>0.89358317852020264</v>
      </c>
      <c r="E84" s="47">
        <v>0.62162488698959351</v>
      </c>
      <c r="F84" s="47">
        <v>0.50968825817108154</v>
      </c>
      <c r="G84" s="47">
        <v>0.34285715222358704</v>
      </c>
      <c r="H84" s="47">
        <v>0.69872510433197021</v>
      </c>
      <c r="I84" s="47">
        <v>0.54245960712432861</v>
      </c>
      <c r="J84" s="47">
        <v>0.42495918273925781</v>
      </c>
      <c r="K84" s="47">
        <v>0.76882660388946533</v>
      </c>
      <c r="L84" s="47">
        <v>0.9033622145652771</v>
      </c>
      <c r="M84" s="47">
        <v>0.70013183355331421</v>
      </c>
      <c r="N84" s="47">
        <v>0.81111758947372437</v>
      </c>
      <c r="O84" s="47">
        <v>0.82703840732574463</v>
      </c>
      <c r="P84" s="47">
        <v>0.47355422377586365</v>
      </c>
      <c r="Q84" s="47">
        <v>0.596291184425354</v>
      </c>
      <c r="R84" s="47">
        <v>0.27063754200935364</v>
      </c>
      <c r="S84" s="47">
        <v>0.71002459526062012</v>
      </c>
      <c r="T84" s="47">
        <v>0.72017312049865723</v>
      </c>
      <c r="U84" s="47">
        <v>0.49233734607696533</v>
      </c>
      <c r="V84" s="47">
        <v>0.95081967115402222</v>
      </c>
      <c r="W84" s="47">
        <v>0.81205970048904419</v>
      </c>
      <c r="X84" s="47">
        <v>5.3976871073246002E-2</v>
      </c>
      <c r="Y84" s="47">
        <v>0.72500002384185791</v>
      </c>
      <c r="Z84" s="47">
        <v>0.39115142822265625</v>
      </c>
      <c r="AA84" s="47">
        <v>0.49981147050857544</v>
      </c>
      <c r="AB84" s="47">
        <v>0.79160720109939575</v>
      </c>
      <c r="AC84" s="47">
        <v>0.80459064245223999</v>
      </c>
      <c r="AD84" s="47">
        <v>0.65097087621688843</v>
      </c>
      <c r="AE84" s="47">
        <v>0.68448472023010254</v>
      </c>
      <c r="AF84" s="47">
        <v>0.31353870034217834</v>
      </c>
      <c r="AG84" s="47">
        <v>0.44920361042022705</v>
      </c>
      <c r="AH84" s="47">
        <v>1.3150101527571678E-2</v>
      </c>
      <c r="AI84" s="47">
        <v>0.73250937461853027</v>
      </c>
      <c r="AJ84" s="47">
        <v>0.81000697612762451</v>
      </c>
      <c r="AK84" s="47">
        <v>0.43393605947494507</v>
      </c>
      <c r="AL84" s="47">
        <v>0.12430044263601303</v>
      </c>
      <c r="AM84" s="47" t="s">
        <v>508</v>
      </c>
      <c r="AN84" s="47">
        <v>0.67067199945449829</v>
      </c>
      <c r="AO84" s="47">
        <v>7</v>
      </c>
      <c r="AP84" s="47">
        <v>0.79585957527160645</v>
      </c>
      <c r="AQ84" s="47">
        <v>1</v>
      </c>
      <c r="AR84" s="47">
        <v>0.54188036918640137</v>
      </c>
      <c r="AS84" s="47">
        <v>31</v>
      </c>
      <c r="AT84" s="47">
        <v>0.71833866834640503</v>
      </c>
      <c r="AU84" s="47">
        <v>7</v>
      </c>
      <c r="AV84" s="47">
        <v>0.49554699659347534</v>
      </c>
      <c r="AW84" s="47">
        <v>7</v>
      </c>
      <c r="AX84" s="47">
        <v>0.6867450475692749</v>
      </c>
      <c r="AY84" s="47">
        <v>7</v>
      </c>
      <c r="AZ84" s="47">
        <v>0.36509427428245544</v>
      </c>
      <c r="BA84" s="47">
        <v>45</v>
      </c>
      <c r="BB84" s="47">
        <v>0.50225025415420532</v>
      </c>
      <c r="BC84" s="47">
        <v>40</v>
      </c>
      <c r="BD84" s="47">
        <v>0.52518820762634277</v>
      </c>
      <c r="BE84" s="47">
        <v>39</v>
      </c>
      <c r="BF84" s="47">
        <v>0.46075502038002014</v>
      </c>
      <c r="BG84" s="47">
        <v>8</v>
      </c>
      <c r="BH84" s="47">
        <v>0.59617501497268677</v>
      </c>
      <c r="BI84" s="47">
        <v>12</v>
      </c>
      <c r="BJ84" s="47">
        <v>0.62872529029846191</v>
      </c>
      <c r="BK84" s="47">
        <v>3</v>
      </c>
      <c r="BL84" s="47">
        <v>0.67060041427612305</v>
      </c>
      <c r="BM84" s="47">
        <v>4</v>
      </c>
      <c r="BN84" s="47">
        <v>0.58906394243240356</v>
      </c>
      <c r="BO84" s="47">
        <v>4</v>
      </c>
    </row>
    <row r="85" spans="1:67" x14ac:dyDescent="0.25">
      <c r="A85" s="47" t="s">
        <v>543</v>
      </c>
      <c r="B85" t="s">
        <v>146</v>
      </c>
      <c r="C85" s="47" t="s">
        <v>508</v>
      </c>
      <c r="D85" s="47">
        <v>0.74551868438720703</v>
      </c>
      <c r="E85" s="47">
        <v>0.78480201959609985</v>
      </c>
      <c r="F85" s="47">
        <v>0.38740688562393188</v>
      </c>
      <c r="G85" s="47">
        <v>0.87142854928970337</v>
      </c>
      <c r="H85" s="47">
        <v>0.79046535491943359</v>
      </c>
      <c r="I85" s="47">
        <v>0.54286938905715942</v>
      </c>
      <c r="J85" s="47">
        <v>8.3333328366279602E-2</v>
      </c>
      <c r="K85" s="47">
        <v>0.10294146090745926</v>
      </c>
      <c r="L85" s="47">
        <v>0.27433693408966064</v>
      </c>
      <c r="M85" s="47">
        <v>0.23163507878780365</v>
      </c>
      <c r="N85" s="47">
        <v>0.27521833777427673</v>
      </c>
      <c r="O85" s="47">
        <v>0.46662670373916626</v>
      </c>
      <c r="P85" s="47">
        <v>0.4880811870098114</v>
      </c>
      <c r="Q85" s="47">
        <v>0.53014254570007324</v>
      </c>
      <c r="R85" s="47">
        <v>0.24215024709701538</v>
      </c>
      <c r="S85" s="47">
        <v>0.72745847702026367</v>
      </c>
      <c r="T85" s="47">
        <v>0.41373494267463684</v>
      </c>
      <c r="U85" s="47">
        <v>0.53750002384185791</v>
      </c>
      <c r="V85" s="47">
        <v>0.8196721076965332</v>
      </c>
      <c r="W85" s="47">
        <v>0.60189825296401978</v>
      </c>
      <c r="X85" s="47">
        <v>0.28693258762359619</v>
      </c>
      <c r="Y85" s="47">
        <v>0.45249998569488525</v>
      </c>
      <c r="Z85" s="47">
        <v>0.26109430193901062</v>
      </c>
      <c r="AA85" s="47">
        <v>0.3825305700302124</v>
      </c>
      <c r="AB85" s="47">
        <v>0.76163935661315918</v>
      </c>
      <c r="AC85" s="47">
        <v>0.67313295602798462</v>
      </c>
      <c r="AD85" s="47">
        <v>0.66211044788360596</v>
      </c>
      <c r="AE85" s="47">
        <v>1</v>
      </c>
      <c r="AF85" s="47">
        <v>0.21184149384498596</v>
      </c>
      <c r="AG85" s="47">
        <v>0.41159605979919434</v>
      </c>
      <c r="AH85" s="47">
        <v>3.0928069725632668E-2</v>
      </c>
      <c r="AI85" s="47">
        <v>0.47223407030105591</v>
      </c>
      <c r="AJ85" s="47">
        <v>0.47900447249412537</v>
      </c>
      <c r="AK85" s="47">
        <v>0.30654174089431763</v>
      </c>
      <c r="AL85" s="47">
        <v>0.38815024495124817</v>
      </c>
      <c r="AM85" s="47" t="s">
        <v>508</v>
      </c>
      <c r="AN85" s="47">
        <v>0.63924252986907959</v>
      </c>
      <c r="AO85" s="47">
        <v>8</v>
      </c>
      <c r="AP85" s="47">
        <v>0.22103294730186462</v>
      </c>
      <c r="AQ85" s="47">
        <v>84</v>
      </c>
      <c r="AR85" s="47">
        <v>0.43175017833709717</v>
      </c>
      <c r="AS85" s="47">
        <v>72</v>
      </c>
      <c r="AT85" s="47">
        <v>0.6245914101600647</v>
      </c>
      <c r="AU85" s="47">
        <v>21</v>
      </c>
      <c r="AV85" s="47">
        <v>0.40060627460479736</v>
      </c>
      <c r="AW85" s="47">
        <v>38</v>
      </c>
      <c r="AX85" s="47">
        <v>0.61985331773757935</v>
      </c>
      <c r="AY85" s="47">
        <v>39</v>
      </c>
      <c r="AZ85" s="47">
        <v>0.4135914146900177</v>
      </c>
      <c r="BA85" s="47">
        <v>23</v>
      </c>
      <c r="BB85" s="47">
        <v>0.57202416658401489</v>
      </c>
      <c r="BC85" s="47">
        <v>20</v>
      </c>
      <c r="BD85" s="47">
        <v>0.41148263216018677</v>
      </c>
      <c r="BE85" s="47">
        <v>70</v>
      </c>
      <c r="BF85" s="47">
        <v>0.35000711679458618</v>
      </c>
      <c r="BG85" s="47">
        <v>52</v>
      </c>
      <c r="BH85" s="47">
        <v>0.49674665927886963</v>
      </c>
      <c r="BI85" s="47">
        <v>44</v>
      </c>
      <c r="BJ85" s="47">
        <v>0.49461722373962402</v>
      </c>
      <c r="BK85" s="47">
        <v>45</v>
      </c>
      <c r="BL85" s="47">
        <v>0.5781397819519043</v>
      </c>
      <c r="BM85" s="47">
        <v>25</v>
      </c>
      <c r="BN85" s="47">
        <v>0.48105275630950928</v>
      </c>
      <c r="BO85" s="47">
        <v>39</v>
      </c>
    </row>
    <row r="86" spans="1:67" x14ac:dyDescent="0.25">
      <c r="A86" s="47" t="s">
        <v>544</v>
      </c>
      <c r="B86" t="s">
        <v>147</v>
      </c>
      <c r="C86" s="47" t="s">
        <v>508</v>
      </c>
      <c r="D86" s="47">
        <v>0.31440404057502747</v>
      </c>
      <c r="E86" s="47">
        <v>0.19412568211555481</v>
      </c>
      <c r="F86" s="47">
        <v>0.29132196307182312</v>
      </c>
      <c r="G86" s="47">
        <v>0</v>
      </c>
      <c r="H86" s="47">
        <v>0.55645692348480225</v>
      </c>
      <c r="I86" s="47">
        <v>0.25204437971115112</v>
      </c>
      <c r="J86" s="47">
        <v>0.62682580947875977</v>
      </c>
      <c r="K86" s="47">
        <v>0.28479558229446411</v>
      </c>
      <c r="L86" s="47">
        <v>0.29547798633575439</v>
      </c>
      <c r="M86" s="47">
        <v>0.26228243112564087</v>
      </c>
      <c r="N86" s="47">
        <v>0.43149605393409729</v>
      </c>
      <c r="O86" s="47">
        <v>8.3333283662796021E-2</v>
      </c>
      <c r="P86" s="47">
        <v>0.59450250864028931</v>
      </c>
      <c r="Q86" s="47">
        <v>0.27363786101341248</v>
      </c>
      <c r="R86" s="47">
        <v>0.34404239058494568</v>
      </c>
      <c r="S86" s="47">
        <v>0.77601999044418335</v>
      </c>
      <c r="T86" s="47">
        <v>0.65975749492645264</v>
      </c>
      <c r="U86" s="47">
        <v>0.38213342428207397</v>
      </c>
      <c r="V86" s="47">
        <v>1.3268663326765041E-19</v>
      </c>
      <c r="W86" s="47">
        <v>0.71606957912445068</v>
      </c>
      <c r="X86" s="47">
        <v>0.61080312728881836</v>
      </c>
      <c r="Y86" s="47">
        <v>0.375</v>
      </c>
      <c r="Z86" s="47">
        <v>0.17976948618888855</v>
      </c>
      <c r="AA86" s="47">
        <v>0.56832122802734375</v>
      </c>
      <c r="AB86" s="47">
        <v>0.73662567138671875</v>
      </c>
      <c r="AC86" s="47">
        <v>0.73012751340866089</v>
      </c>
      <c r="AD86" s="47">
        <v>0.49893879890441895</v>
      </c>
      <c r="AE86" s="47">
        <v>0.90701115131378174</v>
      </c>
      <c r="AF86" s="47">
        <v>0.21859505772590637</v>
      </c>
      <c r="AG86" s="47">
        <v>0.32299280166625977</v>
      </c>
      <c r="AH86" s="47">
        <v>1.1003246530890465E-2</v>
      </c>
      <c r="AI86" s="47">
        <v>0.49051696062088013</v>
      </c>
      <c r="AJ86" s="47">
        <v>0.55182188749313354</v>
      </c>
      <c r="AK86" s="47">
        <v>0.75235521793365479</v>
      </c>
      <c r="AL86" s="47">
        <v>0.40740269422531128</v>
      </c>
      <c r="AM86" s="47" t="s">
        <v>508</v>
      </c>
      <c r="AN86" s="47">
        <v>0.26661723852157593</v>
      </c>
      <c r="AO86" s="47">
        <v>72</v>
      </c>
      <c r="AP86" s="47">
        <v>0.31851300597190857</v>
      </c>
      <c r="AQ86" s="47">
        <v>70</v>
      </c>
      <c r="AR86" s="47">
        <v>0.32387900352478027</v>
      </c>
      <c r="AS86" s="47">
        <v>84</v>
      </c>
      <c r="AT86" s="47">
        <v>0.45447772741317749</v>
      </c>
      <c r="AU86" s="47">
        <v>54</v>
      </c>
      <c r="AV86" s="47">
        <v>0.47041055560112</v>
      </c>
      <c r="AW86" s="47">
        <v>14</v>
      </c>
      <c r="AX86" s="47">
        <v>0.63350331783294678</v>
      </c>
      <c r="AY86" s="47">
        <v>32</v>
      </c>
      <c r="AZ86" s="47">
        <v>0.36490055918693542</v>
      </c>
      <c r="BA86" s="47">
        <v>46</v>
      </c>
      <c r="BB86" s="47">
        <v>0.35883176326751709</v>
      </c>
      <c r="BC86" s="47">
        <v>79</v>
      </c>
      <c r="BD86" s="47">
        <v>0.55052417516708374</v>
      </c>
      <c r="BE86" s="47">
        <v>29</v>
      </c>
      <c r="BF86" s="47">
        <v>0.31008893251419067</v>
      </c>
      <c r="BG86" s="47">
        <v>63</v>
      </c>
      <c r="BH86" s="47">
        <v>0.39385548233985901</v>
      </c>
      <c r="BI86" s="47">
        <v>69</v>
      </c>
      <c r="BJ86" s="47">
        <v>0.50427162647247314</v>
      </c>
      <c r="BK86" s="47">
        <v>41</v>
      </c>
      <c r="BL86" s="47">
        <v>0.47825846076011658</v>
      </c>
      <c r="BM86" s="47">
        <v>60</v>
      </c>
      <c r="BN86" s="47">
        <v>0.41754859685897827</v>
      </c>
      <c r="BO86" s="47">
        <v>61</v>
      </c>
    </row>
    <row r="87" spans="1:67" x14ac:dyDescent="0.25">
      <c r="A87" s="47" t="s">
        <v>545</v>
      </c>
      <c r="B87" t="s">
        <v>148</v>
      </c>
      <c r="C87" s="47">
        <v>0.46697068214416504</v>
      </c>
      <c r="D87" s="47">
        <v>0.67370462417602539</v>
      </c>
      <c r="E87" s="47">
        <v>0.36157944798469543</v>
      </c>
      <c r="F87" s="47">
        <v>0.33503842353820801</v>
      </c>
      <c r="G87" s="47">
        <v>0.55714285373687744</v>
      </c>
      <c r="H87" s="47">
        <v>0.83893489837646484</v>
      </c>
      <c r="I87" s="47">
        <v>0.43692648410797119</v>
      </c>
      <c r="J87" s="47">
        <v>0.3681904673576355</v>
      </c>
      <c r="K87" s="47">
        <v>8.0174379050731659E-2</v>
      </c>
      <c r="L87" s="47">
        <v>0.29975149035453796</v>
      </c>
      <c r="M87" s="47">
        <v>0.48584890365600586</v>
      </c>
      <c r="N87" s="47">
        <v>0.38169592618942261</v>
      </c>
      <c r="O87" s="47">
        <v>0.7355615496635437</v>
      </c>
      <c r="P87" s="47">
        <v>0.62557500600814819</v>
      </c>
      <c r="Q87" s="47">
        <v>0.56998813152313232</v>
      </c>
      <c r="R87" s="47">
        <v>0.44140514731407166</v>
      </c>
      <c r="S87" s="47">
        <v>0.53333538770675659</v>
      </c>
      <c r="T87" s="47">
        <v>0.53471177816390991</v>
      </c>
      <c r="U87" s="47">
        <v>0.46266251802444458</v>
      </c>
      <c r="V87" s="47">
        <v>0.63431674242019653</v>
      </c>
      <c r="W87" s="47">
        <v>0.55303406715393066</v>
      </c>
      <c r="X87" s="47">
        <v>0.15426024794578552</v>
      </c>
      <c r="Y87" s="47">
        <v>0.625</v>
      </c>
      <c r="Z87" s="47">
        <v>0.41690763831138611</v>
      </c>
      <c r="AA87" s="47">
        <v>0.55817347764968872</v>
      </c>
      <c r="AB87" s="47">
        <v>0.75846749544143677</v>
      </c>
      <c r="AC87" s="47">
        <v>0.69258910417556763</v>
      </c>
      <c r="AD87" s="47">
        <v>0.32358059287071228</v>
      </c>
      <c r="AE87" s="47">
        <v>0.64526510238647461</v>
      </c>
      <c r="AF87" s="47">
        <v>0.2525213360786438</v>
      </c>
      <c r="AG87" s="47">
        <v>0.66822683811187744</v>
      </c>
      <c r="AH87" s="47">
        <v>0.20224335789680481</v>
      </c>
      <c r="AI87" s="47">
        <v>0.49158838391304016</v>
      </c>
      <c r="AJ87" s="47">
        <v>0.60455852746963501</v>
      </c>
      <c r="AK87" s="47">
        <v>0.54657500982284546</v>
      </c>
      <c r="AL87" s="47">
        <v>0.49092143774032593</v>
      </c>
      <c r="AM87" s="47" t="s">
        <v>508</v>
      </c>
      <c r="AN87" s="47">
        <v>0.45932328701019287</v>
      </c>
      <c r="AO87" s="47">
        <v>40</v>
      </c>
      <c r="AP87" s="47">
        <v>0.31186768412590027</v>
      </c>
      <c r="AQ87" s="47">
        <v>74</v>
      </c>
      <c r="AR87" s="47">
        <v>0.59313243627548218</v>
      </c>
      <c r="AS87" s="47">
        <v>15</v>
      </c>
      <c r="AT87" s="47">
        <v>0.5412566065788269</v>
      </c>
      <c r="AU87" s="47">
        <v>42</v>
      </c>
      <c r="AV87" s="47">
        <v>0.43730050325393677</v>
      </c>
      <c r="AW87" s="47">
        <v>26</v>
      </c>
      <c r="AX87" s="47">
        <v>0.58320266008377075</v>
      </c>
      <c r="AY87" s="47">
        <v>48</v>
      </c>
      <c r="AZ87" s="47">
        <v>0.44206416606903076</v>
      </c>
      <c r="BA87" s="47">
        <v>18</v>
      </c>
      <c r="BB87" s="47">
        <v>0.55029869079589844</v>
      </c>
      <c r="BC87" s="47">
        <v>26</v>
      </c>
      <c r="BD87" s="47">
        <v>0.53341084718704224</v>
      </c>
      <c r="BE87" s="47">
        <v>37</v>
      </c>
      <c r="BF87" s="47">
        <v>0.39936664700508118</v>
      </c>
      <c r="BG87" s="47">
        <v>28</v>
      </c>
      <c r="BH87" s="47">
        <v>0.53882181644439697</v>
      </c>
      <c r="BI87" s="47">
        <v>29</v>
      </c>
      <c r="BJ87" s="47">
        <v>0.52694284915924072</v>
      </c>
      <c r="BK87" s="47">
        <v>32</v>
      </c>
      <c r="BL87" s="47">
        <v>0.51347178220748901</v>
      </c>
      <c r="BM87" s="47">
        <v>53</v>
      </c>
      <c r="BN87" s="47">
        <v>0.49465078115463257</v>
      </c>
      <c r="BO87" s="47">
        <v>32</v>
      </c>
    </row>
    <row r="88" spans="1:67" x14ac:dyDescent="0.25">
      <c r="A88" s="47" t="s">
        <v>363</v>
      </c>
      <c r="B88" t="s">
        <v>150</v>
      </c>
      <c r="C88" s="47">
        <v>0.1947987973690033</v>
      </c>
      <c r="D88" s="47">
        <v>0.35291081666946411</v>
      </c>
      <c r="E88" s="47">
        <v>0.23858845233917236</v>
      </c>
      <c r="F88" s="47">
        <v>0.1577049046754837</v>
      </c>
      <c r="G88" s="47">
        <v>0.20000000298023224</v>
      </c>
      <c r="H88" s="47">
        <v>0.55725699663162231</v>
      </c>
      <c r="I88" s="47">
        <v>0.29483407735824585</v>
      </c>
      <c r="J88" s="47">
        <v>0.3624052107334137</v>
      </c>
      <c r="K88" s="47">
        <v>0.28060561418533325</v>
      </c>
      <c r="L88" s="47">
        <v>0.50703871250152588</v>
      </c>
      <c r="M88" s="47">
        <v>0.43689194321632385</v>
      </c>
      <c r="N88" s="47">
        <v>0.44932287931442261</v>
      </c>
      <c r="O88" s="47">
        <v>0.46607711911201477</v>
      </c>
      <c r="P88" s="47">
        <v>0.50014328956604004</v>
      </c>
      <c r="Q88" s="47">
        <v>0.58389276266098022</v>
      </c>
      <c r="R88" s="47">
        <v>0.26216813921928406</v>
      </c>
      <c r="S88" s="47">
        <v>0.41865745186805725</v>
      </c>
      <c r="T88" s="47">
        <v>0.47639542818069458</v>
      </c>
      <c r="U88" s="47">
        <v>0.32856303453445435</v>
      </c>
      <c r="V88" s="47">
        <v>0.36065572500228882</v>
      </c>
      <c r="W88" s="47">
        <v>0.17322318255901337</v>
      </c>
      <c r="X88" s="47">
        <v>7.3357000946998596E-2</v>
      </c>
      <c r="Y88" s="47">
        <v>0.28749999403953552</v>
      </c>
      <c r="Z88" s="47">
        <v>0.17801736295223236</v>
      </c>
      <c r="AA88" s="47">
        <v>0.66994976997375488</v>
      </c>
      <c r="AB88" s="47">
        <v>0.46618601679801941</v>
      </c>
      <c r="AC88" s="47">
        <v>0.52351438999176025</v>
      </c>
      <c r="AD88" s="47">
        <v>0.19106537103652954</v>
      </c>
      <c r="AE88" s="47">
        <v>0.31029248237609863</v>
      </c>
      <c r="AF88" s="47">
        <v>0.15331380069255829</v>
      </c>
      <c r="AG88" s="47">
        <v>0.4876677393913269</v>
      </c>
      <c r="AH88" s="47">
        <v>0.18207651376724243</v>
      </c>
      <c r="AI88" s="47">
        <v>0.54674452543258667</v>
      </c>
      <c r="AJ88" s="47">
        <v>0.89592236280441284</v>
      </c>
      <c r="AK88" s="47">
        <v>0.89583045244216919</v>
      </c>
      <c r="AL88" s="47">
        <v>0.50868946313858032</v>
      </c>
      <c r="AM88" s="47" t="s">
        <v>508</v>
      </c>
      <c r="AN88" s="47">
        <v>0.23600074648857117</v>
      </c>
      <c r="AO88" s="47">
        <v>77</v>
      </c>
      <c r="AP88" s="47">
        <v>0.4184647798538208</v>
      </c>
      <c r="AQ88" s="47">
        <v>45</v>
      </c>
      <c r="AR88" s="47">
        <v>0.45307034254074097</v>
      </c>
      <c r="AS88" s="47">
        <v>65</v>
      </c>
      <c r="AT88" s="47">
        <v>0.39606791734695435</v>
      </c>
      <c r="AU88" s="47">
        <v>63</v>
      </c>
      <c r="AV88" s="47">
        <v>0.17802438139915466</v>
      </c>
      <c r="AW88" s="47">
        <v>86</v>
      </c>
      <c r="AX88" s="47">
        <v>0.46267887949943542</v>
      </c>
      <c r="AY88" s="47">
        <v>66</v>
      </c>
      <c r="AZ88" s="47">
        <v>0.28333762288093567</v>
      </c>
      <c r="BA88" s="47">
        <v>74</v>
      </c>
      <c r="BB88" s="47">
        <v>0.35362407565116882</v>
      </c>
      <c r="BC88" s="47">
        <v>80</v>
      </c>
      <c r="BD88" s="47">
        <v>0.71179670095443726</v>
      </c>
      <c r="BE88" s="47">
        <v>1</v>
      </c>
      <c r="BF88" s="47">
        <v>0.29467839002609253</v>
      </c>
      <c r="BG88" s="47">
        <v>67</v>
      </c>
      <c r="BH88" s="47">
        <v>0.45303142070770264</v>
      </c>
      <c r="BI88" s="47">
        <v>53</v>
      </c>
      <c r="BJ88" s="47">
        <v>0.4425027072429657</v>
      </c>
      <c r="BK88" s="47">
        <v>68</v>
      </c>
      <c r="BL88" s="47">
        <v>0.36226099729537964</v>
      </c>
      <c r="BM88" s="47">
        <v>77</v>
      </c>
      <c r="BN88" s="47">
        <v>0.38811838626861572</v>
      </c>
      <c r="BO88" s="47">
        <v>68</v>
      </c>
    </row>
    <row r="89" spans="1:67" x14ac:dyDescent="0.25">
      <c r="A89" s="47" t="s">
        <v>364</v>
      </c>
      <c r="B89" t="s">
        <v>151</v>
      </c>
      <c r="C89" s="47">
        <v>0.10049670934677124</v>
      </c>
      <c r="D89" s="47">
        <v>0.19071140885353088</v>
      </c>
      <c r="E89" s="47">
        <v>0.16116181015968323</v>
      </c>
      <c r="F89" s="47">
        <v>0.17405715584754944</v>
      </c>
      <c r="G89" s="47">
        <v>0.5</v>
      </c>
      <c r="H89" s="47">
        <v>0.68228131532669067</v>
      </c>
      <c r="I89" s="47">
        <v>0.27533146739006042</v>
      </c>
      <c r="J89" s="47">
        <v>0.40701320767402649</v>
      </c>
      <c r="K89" s="47">
        <v>8.4063053131103516E-2</v>
      </c>
      <c r="L89" s="47">
        <v>0.27046671509742737</v>
      </c>
      <c r="M89" s="47">
        <v>0.33736521005630493</v>
      </c>
      <c r="N89" s="47">
        <v>0.25343182682991028</v>
      </c>
      <c r="O89" s="47">
        <v>0.47526976466178894</v>
      </c>
      <c r="P89" s="47">
        <v>0.56013840436935425</v>
      </c>
      <c r="Q89" s="47">
        <v>0.43646764755249023</v>
      </c>
      <c r="R89" s="47">
        <v>0.24933591485023499</v>
      </c>
      <c r="S89" s="47">
        <v>0.47602880001068115</v>
      </c>
      <c r="T89" s="47">
        <v>0.31053078174591064</v>
      </c>
      <c r="U89" s="47">
        <v>0.37366920709609985</v>
      </c>
      <c r="V89" s="47">
        <v>0.52086544036865234</v>
      </c>
      <c r="W89" s="47">
        <v>2.7649803087115288E-2</v>
      </c>
      <c r="X89" s="47">
        <v>0.17308530211448669</v>
      </c>
      <c r="Y89" s="47" t="s">
        <v>508</v>
      </c>
      <c r="Z89" s="47">
        <v>0.17203620076179504</v>
      </c>
      <c r="AA89" s="47">
        <v>0.32287287712097168</v>
      </c>
      <c r="AB89" s="47">
        <v>0.45188599824905396</v>
      </c>
      <c r="AC89" s="47">
        <v>0.53180187940597534</v>
      </c>
      <c r="AD89" s="47">
        <v>0.32927259802818298</v>
      </c>
      <c r="AE89" s="47">
        <v>0.43803444504737854</v>
      </c>
      <c r="AF89" s="47">
        <v>0.1397157609462738</v>
      </c>
      <c r="AG89" s="47">
        <v>0.18918734788894653</v>
      </c>
      <c r="AH89" s="47">
        <v>0.12204846739768982</v>
      </c>
      <c r="AI89" s="47">
        <v>0.49743360280990601</v>
      </c>
      <c r="AJ89" s="47">
        <v>0.80055135488510132</v>
      </c>
      <c r="AK89" s="47">
        <v>0.58626866340637207</v>
      </c>
      <c r="AL89" s="47">
        <v>0.32913175225257874</v>
      </c>
      <c r="AM89" s="47" t="s">
        <v>508</v>
      </c>
      <c r="AN89" s="47">
        <v>0.1566067636013031</v>
      </c>
      <c r="AO89" s="47">
        <v>84</v>
      </c>
      <c r="AP89" s="47">
        <v>0.23633170127868652</v>
      </c>
      <c r="AQ89" s="47">
        <v>82</v>
      </c>
      <c r="AR89" s="47">
        <v>0.43030291795730591</v>
      </c>
      <c r="AS89" s="47">
        <v>73</v>
      </c>
      <c r="AT89" s="47">
        <v>0.4202735424041748</v>
      </c>
      <c r="AU89" s="47">
        <v>61</v>
      </c>
      <c r="AV89" s="47">
        <v>0.12425710260868073</v>
      </c>
      <c r="AW89" s="47">
        <v>88</v>
      </c>
      <c r="AX89" s="47">
        <v>0.40895834565162659</v>
      </c>
      <c r="AY89" s="47">
        <v>74</v>
      </c>
      <c r="AZ89" s="47">
        <v>0.22224649786949158</v>
      </c>
      <c r="BA89" s="47">
        <v>86</v>
      </c>
      <c r="BB89" s="47">
        <v>0.4661564826965332</v>
      </c>
      <c r="BC89" s="47">
        <v>49</v>
      </c>
      <c r="BD89" s="47">
        <v>0.55334633588790894</v>
      </c>
      <c r="BE89" s="47">
        <v>28</v>
      </c>
      <c r="BF89" s="47">
        <v>0.28413251042366028</v>
      </c>
      <c r="BG89" s="47">
        <v>70</v>
      </c>
      <c r="BH89" s="47">
        <v>0.36140665411949158</v>
      </c>
      <c r="BI89" s="47">
        <v>78</v>
      </c>
      <c r="BJ89" s="47">
        <v>0.39770746231079102</v>
      </c>
      <c r="BK89" s="47">
        <v>82</v>
      </c>
      <c r="BL89" s="47">
        <v>0.32464990019798279</v>
      </c>
      <c r="BM89" s="47">
        <v>84</v>
      </c>
      <c r="BN89" s="47">
        <v>0.33741354942321777</v>
      </c>
      <c r="BO89" s="47">
        <v>85</v>
      </c>
    </row>
  </sheetData>
  <phoneticPr fontId="7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79"/>
  <sheetViews>
    <sheetView topLeftCell="A114" workbookViewId="0">
      <selection activeCell="BO2" sqref="BO2"/>
    </sheetView>
  </sheetViews>
  <sheetFormatPr defaultColWidth="9.109375" defaultRowHeight="14.4" x14ac:dyDescent="0.3"/>
  <cols>
    <col min="1" max="16384" width="9.109375" style="70"/>
  </cols>
  <sheetData>
    <row r="1" spans="1:25" x14ac:dyDescent="0.3">
      <c r="A1" t="s">
        <v>486</v>
      </c>
      <c r="B1" t="s">
        <v>9</v>
      </c>
      <c r="C1" s="11" t="s">
        <v>603</v>
      </c>
      <c r="D1" s="11" t="s">
        <v>604</v>
      </c>
      <c r="E1" s="11" t="s">
        <v>605</v>
      </c>
      <c r="F1" s="11" t="s">
        <v>606</v>
      </c>
      <c r="G1" s="11" t="s">
        <v>607</v>
      </c>
      <c r="H1" s="11" t="s">
        <v>608</v>
      </c>
      <c r="I1" s="11" t="s">
        <v>609</v>
      </c>
      <c r="J1" s="11" t="s">
        <v>610</v>
      </c>
      <c r="K1" s="11" t="s">
        <v>611</v>
      </c>
      <c r="L1" s="11" t="s">
        <v>612</v>
      </c>
      <c r="M1" s="11" t="s">
        <v>613</v>
      </c>
      <c r="N1" s="11" t="s">
        <v>614</v>
      </c>
      <c r="O1" s="11" t="s">
        <v>615</v>
      </c>
      <c r="P1" s="11" t="s">
        <v>616</v>
      </c>
      <c r="Q1" s="11" t="s">
        <v>617</v>
      </c>
      <c r="R1" s="11" t="s">
        <v>618</v>
      </c>
      <c r="S1" t="s">
        <v>619</v>
      </c>
      <c r="T1" t="s">
        <v>552</v>
      </c>
      <c r="U1" t="s">
        <v>553</v>
      </c>
      <c r="V1" s="11" t="s">
        <v>620</v>
      </c>
      <c r="W1" t="s">
        <v>621</v>
      </c>
      <c r="X1" t="s">
        <v>622</v>
      </c>
      <c r="Y1" s="11" t="s">
        <v>623</v>
      </c>
    </row>
    <row r="2" spans="1:25" x14ac:dyDescent="0.3">
      <c r="A2" t="s">
        <v>288</v>
      </c>
      <c r="B2" t="s">
        <v>66</v>
      </c>
      <c r="C2">
        <v>0.23652647435665131</v>
      </c>
      <c r="D2">
        <v>0.94470047950744629</v>
      </c>
      <c r="E2">
        <v>0.74287861585617065</v>
      </c>
      <c r="F2">
        <v>0.42466092109680176</v>
      </c>
      <c r="G2">
        <v>0.65978848934173584</v>
      </c>
      <c r="H2">
        <v>0.50001221895217896</v>
      </c>
      <c r="I2">
        <v>0.47816184163093567</v>
      </c>
      <c r="J2">
        <v>0.39897117018699646</v>
      </c>
      <c r="K2">
        <v>0.70131975412368774</v>
      </c>
      <c r="L2">
        <v>0.5797194242477417</v>
      </c>
      <c r="M2">
        <v>0.7688593864440918</v>
      </c>
      <c r="N2">
        <v>0.4702785313129425</v>
      </c>
      <c r="O2">
        <v>0.97488927841186523</v>
      </c>
      <c r="P2">
        <v>0.78764361143112183</v>
      </c>
      <c r="Q2">
        <v>0.48313239216804504</v>
      </c>
      <c r="R2">
        <v>0.53861045837402344</v>
      </c>
      <c r="S2">
        <v>0.54200369119644165</v>
      </c>
      <c r="T2">
        <v>0.35677003860473633</v>
      </c>
      <c r="U2">
        <v>0.48051220178604126</v>
      </c>
      <c r="V2">
        <v>0.42815911769866943</v>
      </c>
      <c r="W2">
        <v>0.54713642597198486</v>
      </c>
      <c r="X2">
        <v>0.62711113691329956</v>
      </c>
      <c r="Y2"/>
    </row>
    <row r="3" spans="1:25" x14ac:dyDescent="0.3">
      <c r="A3" t="s">
        <v>512</v>
      </c>
      <c r="B3" t="s">
        <v>86</v>
      </c>
      <c r="C3">
        <v>0.16914574801921844</v>
      </c>
      <c r="D3">
        <v>0.64518576860427856</v>
      </c>
      <c r="E3">
        <v>0.36592778563499451</v>
      </c>
      <c r="F3">
        <v>0.33157095313072205</v>
      </c>
      <c r="G3">
        <v>0.51111704111099243</v>
      </c>
      <c r="H3">
        <v>0.50136613845825195</v>
      </c>
      <c r="I3">
        <v>0.45236164331436157</v>
      </c>
      <c r="J3">
        <v>0.42058506608009338</v>
      </c>
      <c r="K3">
        <v>1.4453857438638806E-3</v>
      </c>
      <c r="L3">
        <v>0.35814464092254639</v>
      </c>
      <c r="M3">
        <v>0.51204544305801392</v>
      </c>
      <c r="N3">
        <v>0.35144531726837158</v>
      </c>
      <c r="O3">
        <v>0.940044105052948</v>
      </c>
      <c r="P3">
        <v>0.78913825750350952</v>
      </c>
      <c r="Q3">
        <v>0.40644615888595581</v>
      </c>
      <c r="R3">
        <v>0.41066259145736694</v>
      </c>
      <c r="S3">
        <v>0.23028360307216644</v>
      </c>
      <c r="T3">
        <v>0.2971767783164978</v>
      </c>
      <c r="U3">
        <v>0.12069717049598694</v>
      </c>
      <c r="V3">
        <v>0.37825337052345276</v>
      </c>
      <c r="W3">
        <v>0.58255541324615479</v>
      </c>
      <c r="X3">
        <v>0.60324150323867798</v>
      </c>
      <c r="Y3"/>
    </row>
    <row r="4" spans="1:25" x14ac:dyDescent="0.3">
      <c r="A4" t="s">
        <v>513</v>
      </c>
      <c r="B4" t="s">
        <v>65</v>
      </c>
      <c r="C4">
        <v>0.18178468942642212</v>
      </c>
      <c r="D4">
        <v>0.42635262012481689</v>
      </c>
      <c r="E4">
        <v>0.30934542417526245</v>
      </c>
      <c r="F4">
        <v>0.31834501028060913</v>
      </c>
      <c r="G4">
        <v>0.20102532207965851</v>
      </c>
      <c r="H4">
        <v>0.22254098951816559</v>
      </c>
      <c r="I4">
        <v>0.53509360551834106</v>
      </c>
      <c r="J4">
        <v>0.40564817190170288</v>
      </c>
      <c r="K4">
        <v>0.52430605888366699</v>
      </c>
      <c r="L4">
        <v>0.40008231997489929</v>
      </c>
      <c r="M4">
        <v>0.5853920578956604</v>
      </c>
      <c r="N4">
        <v>0.26403319835662842</v>
      </c>
      <c r="O4">
        <v>0.53890728950500488</v>
      </c>
      <c r="P4">
        <v>0.2801436185836792</v>
      </c>
      <c r="Q4">
        <v>0.12938183546066284</v>
      </c>
      <c r="R4">
        <v>0.27720129489898682</v>
      </c>
      <c r="S4">
        <v>0.14984115958213806</v>
      </c>
      <c r="T4">
        <v>7.2337709367275238E-2</v>
      </c>
      <c r="U4">
        <v>0.33043551445007324</v>
      </c>
      <c r="V4">
        <v>0.25382852554321289</v>
      </c>
      <c r="W4">
        <v>0.45476686954498291</v>
      </c>
      <c r="X4">
        <v>0.40536642074584961</v>
      </c>
      <c r="Y4"/>
    </row>
    <row r="5" spans="1:25" x14ac:dyDescent="0.3">
      <c r="A5" t="s">
        <v>296</v>
      </c>
      <c r="B5" t="s">
        <v>67</v>
      </c>
      <c r="C5">
        <v>0.31983515620231628</v>
      </c>
      <c r="D5">
        <v>0.87649297714233398</v>
      </c>
      <c r="E5">
        <v>0.62329214811325073</v>
      </c>
      <c r="F5">
        <v>0.39786285161972046</v>
      </c>
      <c r="G5">
        <v>0.69260179996490479</v>
      </c>
      <c r="H5">
        <v>0.54645663499832153</v>
      </c>
      <c r="I5">
        <v>0.59894818067550659</v>
      </c>
      <c r="J5">
        <v>0.58608394861221313</v>
      </c>
      <c r="K5">
        <v>0.19269517064094543</v>
      </c>
      <c r="L5">
        <v>0.74722200632095337</v>
      </c>
      <c r="M5">
        <v>0.81526869535446167</v>
      </c>
      <c r="N5">
        <v>0.65237820148468018</v>
      </c>
      <c r="O5">
        <v>0.86695820093154907</v>
      </c>
      <c r="P5">
        <v>0.7721288800239563</v>
      </c>
      <c r="Q5">
        <v>0.46013063192367554</v>
      </c>
      <c r="R5">
        <v>0.47718897461891174</v>
      </c>
      <c r="S5">
        <v>0.4243539571762085</v>
      </c>
      <c r="T5">
        <v>0.47542294859886169</v>
      </c>
      <c r="U5">
        <v>0.49741023778915405</v>
      </c>
      <c r="V5">
        <v>0.40879711508750916</v>
      </c>
      <c r="W5">
        <v>0.32017040252685547</v>
      </c>
      <c r="X5">
        <v>0.72025400400161743</v>
      </c>
      <c r="Y5"/>
    </row>
    <row r="6" spans="1:25" x14ac:dyDescent="0.3">
      <c r="A6" t="s">
        <v>298</v>
      </c>
      <c r="B6" t="s">
        <v>68</v>
      </c>
      <c r="C6">
        <v>0.2312009334564209</v>
      </c>
      <c r="D6">
        <v>0.95622122287750244</v>
      </c>
      <c r="E6">
        <v>0.7827296257019043</v>
      </c>
      <c r="F6">
        <v>0.42820596694946289</v>
      </c>
      <c r="G6">
        <v>0.65681517124176025</v>
      </c>
      <c r="H6">
        <v>0.39759138226509094</v>
      </c>
      <c r="I6">
        <v>0.47405615448951721</v>
      </c>
      <c r="J6">
        <v>0.49981328845024109</v>
      </c>
      <c r="K6">
        <v>0.22371342778205872</v>
      </c>
      <c r="L6">
        <v>0.37452957034111023</v>
      </c>
      <c r="M6">
        <v>0.71367192268371582</v>
      </c>
      <c r="N6">
        <v>0.30795413255691528</v>
      </c>
      <c r="O6">
        <v>0.88417398929595947</v>
      </c>
      <c r="P6">
        <v>0.69325828552246094</v>
      </c>
      <c r="Q6">
        <v>0.63518995046615601</v>
      </c>
      <c r="R6">
        <v>0.44849371910095215</v>
      </c>
      <c r="S6">
        <v>0.31723204255104065</v>
      </c>
      <c r="T6">
        <v>0.3750842809677124</v>
      </c>
      <c r="U6">
        <v>0.47760593891143799</v>
      </c>
      <c r="V6">
        <v>0.40928474068641663</v>
      </c>
      <c r="W6">
        <v>0.74171561002731323</v>
      </c>
      <c r="X6">
        <v>0.65126031637191772</v>
      </c>
      <c r="Y6"/>
    </row>
    <row r="7" spans="1:25" x14ac:dyDescent="0.3">
      <c r="A7" t="s">
        <v>299</v>
      </c>
      <c r="B7" t="s">
        <v>69</v>
      </c>
      <c r="C7">
        <v>0.29114693403244019</v>
      </c>
      <c r="D7">
        <v>0.65535086393356323</v>
      </c>
      <c r="E7">
        <v>0.64056748151779175</v>
      </c>
      <c r="F7">
        <v>0.49950537085533142</v>
      </c>
      <c r="G7">
        <v>0.62430775165557861</v>
      </c>
      <c r="H7">
        <v>0.55054646730422974</v>
      </c>
      <c r="I7">
        <v>0.46661815047264099</v>
      </c>
      <c r="J7">
        <v>0.4799649715423584</v>
      </c>
      <c r="K7">
        <v>4.6800244599580765E-2</v>
      </c>
      <c r="L7">
        <v>0.1643671840429306</v>
      </c>
      <c r="M7">
        <v>0.28678840398788452</v>
      </c>
      <c r="N7">
        <v>0.3043096661567688</v>
      </c>
      <c r="O7">
        <v>0.95586460828781128</v>
      </c>
      <c r="P7">
        <v>0.70021629333496094</v>
      </c>
      <c r="Q7">
        <v>0.62862658500671387</v>
      </c>
      <c r="R7">
        <v>0.37811926007270813</v>
      </c>
      <c r="S7">
        <v>0.40652072429656982</v>
      </c>
      <c r="T7">
        <v>0.42411884665489197</v>
      </c>
      <c r="U7">
        <v>0.67536371946334839</v>
      </c>
      <c r="V7">
        <v>0.42418065667152405</v>
      </c>
      <c r="W7">
        <v>0.61763501167297363</v>
      </c>
      <c r="X7">
        <v>0.64005768299102783</v>
      </c>
      <c r="Y7" s="3">
        <v>1</v>
      </c>
    </row>
    <row r="8" spans="1:25" x14ac:dyDescent="0.3">
      <c r="A8" t="s">
        <v>514</v>
      </c>
      <c r="B8" t="s">
        <v>74</v>
      </c>
      <c r="C8">
        <v>0.22054438292980194</v>
      </c>
      <c r="D8">
        <v>0.72745877504348755</v>
      </c>
      <c r="E8">
        <v>0.72391659021377563</v>
      </c>
      <c r="F8">
        <v>0.61734610795974731</v>
      </c>
      <c r="G8">
        <v>0.62626934051513672</v>
      </c>
      <c r="H8">
        <v>0.50930178165435791</v>
      </c>
      <c r="I8">
        <v>0.24459417164325714</v>
      </c>
      <c r="J8">
        <v>0.26911363005638123</v>
      </c>
      <c r="K8" t="s">
        <v>508</v>
      </c>
      <c r="L8">
        <v>0.20715536177158356</v>
      </c>
      <c r="M8">
        <v>0.2574804425239563</v>
      </c>
      <c r="N8">
        <v>0.39359185099601746</v>
      </c>
      <c r="O8">
        <v>0.99839019775390625</v>
      </c>
      <c r="P8">
        <v>0.92400836944580078</v>
      </c>
      <c r="Q8">
        <v>0.31549879908561707</v>
      </c>
      <c r="R8">
        <v>0.60004854202270508</v>
      </c>
      <c r="S8">
        <v>0.66475462913513184</v>
      </c>
      <c r="T8">
        <v>0.77864068746566772</v>
      </c>
      <c r="U8">
        <v>0.70716291666030884</v>
      </c>
      <c r="V8">
        <v>0.64551264047622681</v>
      </c>
      <c r="W8">
        <v>0.58321744203567505</v>
      </c>
      <c r="X8">
        <v>0.6805768609046936</v>
      </c>
      <c r="Y8"/>
    </row>
    <row r="9" spans="1:25" x14ac:dyDescent="0.3">
      <c r="A9" t="s">
        <v>302</v>
      </c>
      <c r="B9" t="s">
        <v>72</v>
      </c>
      <c r="C9">
        <v>0.35786300897598267</v>
      </c>
      <c r="D9">
        <v>0.44141355156898499</v>
      </c>
      <c r="E9">
        <v>0.33264398574829102</v>
      </c>
      <c r="F9">
        <v>0.39598315954208374</v>
      </c>
      <c r="G9">
        <v>0.35740357637405396</v>
      </c>
      <c r="H9">
        <v>0.24478395283222198</v>
      </c>
      <c r="I9">
        <v>0.50337249040603638</v>
      </c>
      <c r="J9">
        <v>0.40583330392837524</v>
      </c>
      <c r="K9">
        <v>0.18709036707878113</v>
      </c>
      <c r="L9">
        <v>0.53050750494003296</v>
      </c>
      <c r="M9">
        <v>0.28567498922348022</v>
      </c>
      <c r="N9">
        <v>0.23679044842720032</v>
      </c>
      <c r="O9">
        <v>0.83313965797424316</v>
      </c>
      <c r="P9">
        <v>0.71605712175369263</v>
      </c>
      <c r="Q9">
        <v>0.27342620491981506</v>
      </c>
      <c r="R9">
        <v>0.29967647790908813</v>
      </c>
      <c r="S9">
        <v>0.20399700105190277</v>
      </c>
      <c r="T9">
        <v>0.12019852548837662</v>
      </c>
      <c r="U9">
        <v>0.511962890625</v>
      </c>
      <c r="V9">
        <v>0.31836172938346863</v>
      </c>
      <c r="W9">
        <v>0.48429924249649048</v>
      </c>
      <c r="X9">
        <v>0.47033149003982544</v>
      </c>
      <c r="Y9">
        <v>1</v>
      </c>
    </row>
    <row r="10" spans="1:25" x14ac:dyDescent="0.3">
      <c r="A10" t="s">
        <v>304</v>
      </c>
      <c r="B10" t="s">
        <v>76</v>
      </c>
      <c r="C10">
        <v>0.2910456657409668</v>
      </c>
      <c r="D10">
        <v>0.77549111843109131</v>
      </c>
      <c r="E10">
        <v>0.63625317811965942</v>
      </c>
      <c r="F10">
        <v>0.51726305484771729</v>
      </c>
      <c r="G10">
        <v>0.83418470621109009</v>
      </c>
      <c r="H10">
        <v>0.54248631000518799</v>
      </c>
      <c r="I10">
        <v>0.46613961458206177</v>
      </c>
      <c r="J10">
        <v>0.51067584753036499</v>
      </c>
      <c r="K10">
        <v>3.8957137614488602E-2</v>
      </c>
      <c r="L10">
        <v>0.2965596616268158</v>
      </c>
      <c r="M10">
        <v>0.37333351373672485</v>
      </c>
      <c r="N10">
        <v>0.4230445921421051</v>
      </c>
      <c r="O10">
        <v>0.91221415996551514</v>
      </c>
      <c r="P10">
        <v>0.63318526744842529</v>
      </c>
      <c r="Q10">
        <v>0.72628521919250488</v>
      </c>
      <c r="R10">
        <v>0.61381036043167114</v>
      </c>
      <c r="S10">
        <v>0.30866292119026184</v>
      </c>
      <c r="T10">
        <v>0.59336167573928833</v>
      </c>
      <c r="U10">
        <v>0.78267312049865723</v>
      </c>
      <c r="V10">
        <v>0.41515463590621948</v>
      </c>
      <c r="W10">
        <v>0.5985451340675354</v>
      </c>
      <c r="X10">
        <v>0.84121394157409668</v>
      </c>
      <c r="Y10"/>
    </row>
    <row r="11" spans="1:25" x14ac:dyDescent="0.3">
      <c r="A11" t="s">
        <v>306</v>
      </c>
      <c r="B11" t="s">
        <v>70</v>
      </c>
      <c r="C11">
        <v>0.2527824342250824</v>
      </c>
      <c r="D11">
        <v>0.46277374029159546</v>
      </c>
      <c r="E11">
        <v>0.52101445198059082</v>
      </c>
      <c r="F11">
        <v>0.46487605571746826</v>
      </c>
      <c r="G11">
        <v>0.23820403218269348</v>
      </c>
      <c r="H11">
        <v>0.23221787810325623</v>
      </c>
      <c r="I11">
        <v>0.50051605701446533</v>
      </c>
      <c r="J11">
        <v>0.55423015356063843</v>
      </c>
      <c r="K11">
        <v>0.29288759827613831</v>
      </c>
      <c r="L11">
        <v>0.58525317907333374</v>
      </c>
      <c r="M11">
        <v>0.71106338500976563</v>
      </c>
      <c r="N11">
        <v>0.33615058660507202</v>
      </c>
      <c r="O11">
        <v>0.75079816579818726</v>
      </c>
      <c r="P11">
        <v>0.29259476065635681</v>
      </c>
      <c r="Q11">
        <v>0.13647590577602386</v>
      </c>
      <c r="R11">
        <v>0.21950098872184753</v>
      </c>
      <c r="S11">
        <v>0.24916772544384003</v>
      </c>
      <c r="T11">
        <v>8.4020137786865234E-2</v>
      </c>
      <c r="U11">
        <v>0.29276198148727417</v>
      </c>
      <c r="V11">
        <v>0.24327044188976288</v>
      </c>
      <c r="W11">
        <v>0.3635648787021637</v>
      </c>
      <c r="X11">
        <v>0.37833940982818604</v>
      </c>
      <c r="Y11"/>
    </row>
    <row r="12" spans="1:25" x14ac:dyDescent="0.3">
      <c r="A12" t="s">
        <v>515</v>
      </c>
      <c r="B12" t="s">
        <v>77</v>
      </c>
      <c r="C12">
        <v>0.18635043501853943</v>
      </c>
      <c r="D12">
        <v>0.52185487747192383</v>
      </c>
      <c r="E12">
        <v>0.60087227821350098</v>
      </c>
      <c r="F12">
        <v>0.44700896739959717</v>
      </c>
      <c r="G12">
        <v>0.48867589235305786</v>
      </c>
      <c r="H12">
        <v>0.59481656551361084</v>
      </c>
      <c r="I12">
        <v>0.91710877418518066</v>
      </c>
      <c r="J12">
        <v>0.58429670333862305</v>
      </c>
      <c r="K12">
        <v>0.24816355109214783</v>
      </c>
      <c r="L12">
        <v>0.51321077346801758</v>
      </c>
      <c r="M12">
        <v>0.49178016185760498</v>
      </c>
      <c r="N12">
        <v>0.33790236711502075</v>
      </c>
      <c r="O12">
        <v>0.95112055540084839</v>
      </c>
      <c r="P12">
        <v>0.62051326036453247</v>
      </c>
      <c r="Q12">
        <v>0.23926550149917603</v>
      </c>
      <c r="R12">
        <v>0.50701636075973511</v>
      </c>
      <c r="S12">
        <v>0.26349335908889771</v>
      </c>
      <c r="T12">
        <v>0.22690676152706146</v>
      </c>
      <c r="U12">
        <v>0.50547152757644653</v>
      </c>
      <c r="V12">
        <v>0.30970975756645203</v>
      </c>
      <c r="W12">
        <v>0.36081230640411377</v>
      </c>
      <c r="X12">
        <v>0.55031925439834595</v>
      </c>
      <c r="Y12">
        <v>1</v>
      </c>
    </row>
    <row r="13" spans="1:25" x14ac:dyDescent="0.3">
      <c r="A13" t="s">
        <v>516</v>
      </c>
      <c r="B13" t="s">
        <v>75</v>
      </c>
      <c r="C13">
        <v>0.14911477267742157</v>
      </c>
      <c r="D13">
        <v>1</v>
      </c>
      <c r="E13">
        <v>0.76159042119979858</v>
      </c>
      <c r="F13">
        <v>0.33535772562026978</v>
      </c>
      <c r="G13">
        <v>0.60645449161529541</v>
      </c>
      <c r="H13">
        <v>0.54795080423355103</v>
      </c>
      <c r="I13">
        <v>0.45710143446922302</v>
      </c>
      <c r="J13">
        <v>0.36149251461029053</v>
      </c>
      <c r="K13">
        <v>0.38994461297988892</v>
      </c>
      <c r="L13">
        <v>0.48458173871040344</v>
      </c>
      <c r="M13">
        <v>0.62642753124237061</v>
      </c>
      <c r="N13">
        <v>0.34378811717033386</v>
      </c>
      <c r="O13">
        <v>0.7627289891242981</v>
      </c>
      <c r="P13">
        <v>0.69933420419692993</v>
      </c>
      <c r="Q13">
        <v>0.48229002952575684</v>
      </c>
      <c r="R13">
        <v>0.52696478366851807</v>
      </c>
      <c r="S13">
        <v>0.46604877710342407</v>
      </c>
      <c r="T13">
        <v>0.28883934020996094</v>
      </c>
      <c r="U13">
        <v>0.26895862817764282</v>
      </c>
      <c r="V13">
        <v>0.44010713696479797</v>
      </c>
      <c r="W13">
        <v>0.55479705333709717</v>
      </c>
      <c r="X13">
        <v>0.64613306522369385</v>
      </c>
      <c r="Y13"/>
    </row>
    <row r="14" spans="1:25" x14ac:dyDescent="0.3">
      <c r="A14" t="s">
        <v>517</v>
      </c>
      <c r="B14" t="s">
        <v>79</v>
      </c>
      <c r="C14">
        <v>0.27068287134170532</v>
      </c>
      <c r="D14">
        <v>0.52788281440734863</v>
      </c>
      <c r="E14">
        <v>0.75988614559173584</v>
      </c>
      <c r="F14">
        <v>0.38537892699241638</v>
      </c>
      <c r="G14">
        <v>0.42716288566589355</v>
      </c>
      <c r="H14">
        <v>0.6352459192276001</v>
      </c>
      <c r="I14">
        <v>0.52827787399291992</v>
      </c>
      <c r="J14">
        <v>0.40635457634925842</v>
      </c>
      <c r="K14">
        <v>0.15048687160015106</v>
      </c>
      <c r="L14">
        <v>0.76171934604644775</v>
      </c>
      <c r="M14">
        <v>0.60073429346084595</v>
      </c>
      <c r="N14">
        <v>0.5495915412902832</v>
      </c>
      <c r="O14">
        <v>0.75021004676818848</v>
      </c>
      <c r="P14">
        <v>0.58010631799697876</v>
      </c>
      <c r="Q14">
        <v>0.15821291506290436</v>
      </c>
      <c r="R14">
        <v>0.44263872504234314</v>
      </c>
      <c r="S14">
        <v>0.30008620023727417</v>
      </c>
      <c r="T14">
        <v>0.37276992201805115</v>
      </c>
      <c r="U14">
        <v>0.18542784452438354</v>
      </c>
      <c r="V14">
        <v>0.40506452322006226</v>
      </c>
      <c r="W14">
        <v>0.46832314133644104</v>
      </c>
      <c r="X14">
        <v>0.59653431177139282</v>
      </c>
      <c r="Y14"/>
    </row>
    <row r="15" spans="1:25" x14ac:dyDescent="0.3">
      <c r="A15" t="s">
        <v>312</v>
      </c>
      <c r="B15" t="s">
        <v>78</v>
      </c>
      <c r="C15">
        <v>0.27891796827316284</v>
      </c>
      <c r="D15">
        <v>0.9032818078994751</v>
      </c>
      <c r="E15">
        <v>0.67021197080612183</v>
      </c>
      <c r="F15">
        <v>0.42430657148361206</v>
      </c>
      <c r="G15">
        <v>0.47761034965515137</v>
      </c>
      <c r="H15">
        <v>0.62825888395309448</v>
      </c>
      <c r="I15">
        <v>0.68440288305282593</v>
      </c>
      <c r="J15">
        <v>0.61685764789581299</v>
      </c>
      <c r="K15">
        <v>0.59813237190246582</v>
      </c>
      <c r="L15">
        <v>0.67292958498001099</v>
      </c>
      <c r="M15">
        <v>0.59423547983169556</v>
      </c>
      <c r="N15">
        <v>0.58289819955825806</v>
      </c>
      <c r="O15">
        <v>0.87890422344207764</v>
      </c>
      <c r="P15">
        <v>0.77901721000671387</v>
      </c>
      <c r="Q15">
        <v>0.44688475131988525</v>
      </c>
      <c r="R15">
        <v>0.78506654500961304</v>
      </c>
      <c r="S15">
        <v>0.5782625675201416</v>
      </c>
      <c r="T15">
        <v>0.43306434154510498</v>
      </c>
      <c r="U15">
        <v>0.7193605899810791</v>
      </c>
      <c r="V15">
        <v>0.40809255838394165</v>
      </c>
      <c r="W15">
        <v>0.2991485595703125</v>
      </c>
      <c r="X15">
        <v>0.65442311763763428</v>
      </c>
      <c r="Y15"/>
    </row>
    <row r="16" spans="1:25" x14ac:dyDescent="0.3">
      <c r="A16" t="s">
        <v>315</v>
      </c>
      <c r="B16" t="s">
        <v>73</v>
      </c>
      <c r="C16">
        <v>0.34536200761795044</v>
      </c>
      <c r="D16">
        <v>0.72975081205368042</v>
      </c>
      <c r="E16">
        <v>0.80977696180343628</v>
      </c>
      <c r="F16">
        <v>0.47235757112503052</v>
      </c>
      <c r="G16">
        <v>0.65677744150161743</v>
      </c>
      <c r="H16">
        <v>0.56875914335250854</v>
      </c>
      <c r="I16">
        <v>0.5135381817817688</v>
      </c>
      <c r="J16">
        <v>0.67936807870864868</v>
      </c>
      <c r="K16">
        <v>0.18165594339370728</v>
      </c>
      <c r="L16">
        <v>0.68984889984130859</v>
      </c>
      <c r="M16">
        <v>0.64032483100891113</v>
      </c>
      <c r="N16">
        <v>0.63771623373031616</v>
      </c>
      <c r="O16">
        <v>0.93630987405776978</v>
      </c>
      <c r="P16">
        <v>0.56560343503952026</v>
      </c>
      <c r="Q16">
        <v>0.61972975730895996</v>
      </c>
      <c r="R16">
        <v>0.3993508517742157</v>
      </c>
      <c r="S16">
        <v>0.55657655000686646</v>
      </c>
      <c r="T16">
        <v>0.45952281355857849</v>
      </c>
      <c r="U16">
        <v>0.66822534799575806</v>
      </c>
      <c r="V16">
        <v>0.46757373213768005</v>
      </c>
      <c r="W16">
        <v>0.46752339601516724</v>
      </c>
      <c r="X16">
        <v>0.73266696929931641</v>
      </c>
      <c r="Y16"/>
    </row>
    <row r="17" spans="1:25" x14ac:dyDescent="0.3">
      <c r="A17" t="s">
        <v>518</v>
      </c>
      <c r="B17" t="s">
        <v>71</v>
      </c>
      <c r="C17">
        <v>0.28967645764350891</v>
      </c>
      <c r="D17">
        <v>0.386484295129776</v>
      </c>
      <c r="E17">
        <v>0.53425365686416626</v>
      </c>
      <c r="F17">
        <v>0.41666615009307861</v>
      </c>
      <c r="G17">
        <v>0.12709066271781921</v>
      </c>
      <c r="H17">
        <v>0.3256567120552063</v>
      </c>
      <c r="I17">
        <v>0.50761210918426514</v>
      </c>
      <c r="J17">
        <v>0.38757026195526123</v>
      </c>
      <c r="K17">
        <v>9.3234769999980927E-2</v>
      </c>
      <c r="L17">
        <v>0.46922144293785095</v>
      </c>
      <c r="M17">
        <v>0.688698410987854</v>
      </c>
      <c r="N17">
        <v>0.24463759362697601</v>
      </c>
      <c r="O17">
        <v>0.77106624841690063</v>
      </c>
      <c r="P17">
        <v>0.33913111686706543</v>
      </c>
      <c r="Q17">
        <v>0.13181865215301514</v>
      </c>
      <c r="R17">
        <v>0.40983757376670837</v>
      </c>
      <c r="S17">
        <v>1.7996312218215849E-9</v>
      </c>
      <c r="T17">
        <v>7.6414287090301514E-2</v>
      </c>
      <c r="U17">
        <v>0.51440703868865967</v>
      </c>
      <c r="V17">
        <v>0.32856053113937378</v>
      </c>
      <c r="W17">
        <v>0.44961756467819214</v>
      </c>
      <c r="X17">
        <v>0.3645898699760437</v>
      </c>
      <c r="Y17"/>
    </row>
    <row r="18" spans="1:25" x14ac:dyDescent="0.3">
      <c r="A18" t="s">
        <v>317</v>
      </c>
      <c r="B18" t="s">
        <v>103</v>
      </c>
      <c r="C18">
        <v>0.25433909893035889</v>
      </c>
      <c r="D18">
        <v>0.44397309422492981</v>
      </c>
      <c r="E18">
        <v>0.56040531396865845</v>
      </c>
      <c r="F18">
        <v>0.54022502899169922</v>
      </c>
      <c r="G18">
        <v>0.34706965088844299</v>
      </c>
      <c r="H18">
        <v>0.22702789306640625</v>
      </c>
      <c r="I18">
        <v>0.5070832371711731</v>
      </c>
      <c r="J18">
        <v>0.60637521743774414</v>
      </c>
      <c r="K18">
        <v>0.57068848609924316</v>
      </c>
      <c r="L18">
        <v>0.2441219687461853</v>
      </c>
      <c r="M18">
        <v>0.31634968519210815</v>
      </c>
      <c r="N18">
        <v>0.27890536189079285</v>
      </c>
      <c r="O18">
        <v>0.73777645826339722</v>
      </c>
      <c r="P18">
        <v>0.67108774185180664</v>
      </c>
      <c r="Q18">
        <v>0.27896600961685181</v>
      </c>
      <c r="R18">
        <v>0.26074111461639404</v>
      </c>
      <c r="S18">
        <v>0.41681790351867676</v>
      </c>
      <c r="T18">
        <v>0.28149405121803284</v>
      </c>
      <c r="U18">
        <v>0.31607270240783691</v>
      </c>
      <c r="V18">
        <v>0.29820704460144043</v>
      </c>
      <c r="W18">
        <v>0.48652461171150208</v>
      </c>
      <c r="X18">
        <v>0.4692939817905426</v>
      </c>
      <c r="Y18">
        <v>1</v>
      </c>
    </row>
    <row r="19" spans="1:25" x14ac:dyDescent="0.3">
      <c r="A19" t="s">
        <v>519</v>
      </c>
      <c r="B19" t="s">
        <v>81</v>
      </c>
      <c r="C19">
        <v>0.20631894469261169</v>
      </c>
      <c r="D19">
        <v>0.58814340829849243</v>
      </c>
      <c r="E19">
        <v>0.46398568153381348</v>
      </c>
      <c r="F19">
        <v>0.41200295090675354</v>
      </c>
      <c r="G19">
        <v>0.35237401723861694</v>
      </c>
      <c r="H19">
        <v>0.26420766115188599</v>
      </c>
      <c r="I19">
        <v>0.52604544162750244</v>
      </c>
      <c r="J19">
        <v>0.55745828151702881</v>
      </c>
      <c r="K19">
        <v>0.77987968921661377</v>
      </c>
      <c r="L19">
        <v>0.33882471919059753</v>
      </c>
      <c r="M19">
        <v>0.46604523062705994</v>
      </c>
      <c r="N19">
        <v>0.24860934913158417</v>
      </c>
      <c r="O19">
        <v>0.71989363431930542</v>
      </c>
      <c r="P19">
        <v>0.28250381350517273</v>
      </c>
      <c r="Q19">
        <v>0.22114105522632599</v>
      </c>
      <c r="R19">
        <v>0.46110048890113831</v>
      </c>
      <c r="S19">
        <v>0.28470876812934875</v>
      </c>
      <c r="T19">
        <v>0.10935461521148682</v>
      </c>
      <c r="U19">
        <v>0.32163211703300476</v>
      </c>
      <c r="V19">
        <v>0.25348964333534241</v>
      </c>
      <c r="W19">
        <v>0.36930283904075623</v>
      </c>
      <c r="X19">
        <v>0.47089594602584839</v>
      </c>
      <c r="Y19">
        <v>1</v>
      </c>
    </row>
    <row r="20" spans="1:25" x14ac:dyDescent="0.3">
      <c r="A20" t="s">
        <v>321</v>
      </c>
      <c r="B20" t="s">
        <v>80</v>
      </c>
      <c r="C20">
        <v>0.42440059781074524</v>
      </c>
      <c r="D20">
        <v>0.79689973592758179</v>
      </c>
      <c r="E20">
        <v>0.72080093622207642</v>
      </c>
      <c r="F20">
        <v>0.61990928649902344</v>
      </c>
      <c r="G20">
        <v>0.6073005199432373</v>
      </c>
      <c r="H20">
        <v>0.67295080423355103</v>
      </c>
      <c r="I20">
        <v>0.42378544807434082</v>
      </c>
      <c r="J20">
        <v>0.6040155291557312</v>
      </c>
      <c r="K20">
        <v>0.18401375412940979</v>
      </c>
      <c r="L20">
        <v>0.2221967875957489</v>
      </c>
      <c r="M20">
        <v>0.13658498227596283</v>
      </c>
      <c r="N20">
        <v>0.47177049517631531</v>
      </c>
      <c r="O20">
        <v>0.98722898960113525</v>
      </c>
      <c r="P20">
        <v>0.7789427638053894</v>
      </c>
      <c r="Q20">
        <v>0.45929691195487976</v>
      </c>
      <c r="R20">
        <v>0.47309970855712891</v>
      </c>
      <c r="S20">
        <v>0.48833465576171875</v>
      </c>
      <c r="T20">
        <v>0.32240739464759827</v>
      </c>
      <c r="U20">
        <v>0.73387449979782104</v>
      </c>
      <c r="V20">
        <v>0.44607469439506531</v>
      </c>
      <c r="W20">
        <v>0.50916391611099243</v>
      </c>
      <c r="X20">
        <v>0.62056481838226318</v>
      </c>
      <c r="Y20"/>
    </row>
    <row r="21" spans="1:25" x14ac:dyDescent="0.3">
      <c r="A21" t="s">
        <v>322</v>
      </c>
      <c r="B21" t="s">
        <v>83</v>
      </c>
      <c r="C21">
        <v>0.20939506590366364</v>
      </c>
      <c r="D21">
        <v>0.70906585454940796</v>
      </c>
      <c r="E21">
        <v>0.71287095546722412</v>
      </c>
      <c r="F21">
        <v>0.47338852286338806</v>
      </c>
      <c r="G21">
        <v>0.5723569393157959</v>
      </c>
      <c r="H21">
        <v>0.46138051152229309</v>
      </c>
      <c r="I21">
        <v>0.56663393974304199</v>
      </c>
      <c r="J21">
        <v>0.58487498760223389</v>
      </c>
      <c r="K21">
        <v>0.4638650119304657</v>
      </c>
      <c r="L21">
        <v>0.56773382425308228</v>
      </c>
      <c r="M21">
        <v>0.55882042646408081</v>
      </c>
      <c r="N21">
        <v>0.43689173460006714</v>
      </c>
      <c r="O21">
        <v>0.91705280542373657</v>
      </c>
      <c r="P21">
        <v>0.77723479270935059</v>
      </c>
      <c r="Q21">
        <v>0.30675122141838074</v>
      </c>
      <c r="R21">
        <v>0.46568387746810913</v>
      </c>
      <c r="S21">
        <v>0.60032963752746582</v>
      </c>
      <c r="T21">
        <v>0.36404389142990112</v>
      </c>
      <c r="U21">
        <v>0.71125882863998413</v>
      </c>
      <c r="V21">
        <v>0.39217609167098999</v>
      </c>
      <c r="W21">
        <v>0.4231427013874054</v>
      </c>
      <c r="X21">
        <v>0.61013436317443848</v>
      </c>
      <c r="Y21">
        <v>1</v>
      </c>
    </row>
    <row r="22" spans="1:25" x14ac:dyDescent="0.3">
      <c r="A22" t="s">
        <v>520</v>
      </c>
      <c r="B22" t="s">
        <v>82</v>
      </c>
      <c r="C22">
        <v>9.4024218618869781E-2</v>
      </c>
      <c r="D22">
        <v>0.25041863322257996</v>
      </c>
      <c r="E22">
        <v>0.30791300535202026</v>
      </c>
      <c r="F22">
        <v>0.31605297327041626</v>
      </c>
      <c r="G22">
        <v>0.28768858313560486</v>
      </c>
      <c r="H22">
        <v>0.1965898871421814</v>
      </c>
      <c r="I22">
        <v>0.8110957145690918</v>
      </c>
      <c r="J22">
        <v>0.53415548801422119</v>
      </c>
      <c r="K22">
        <v>0.99910497665405273</v>
      </c>
      <c r="L22">
        <v>0.16571126878261566</v>
      </c>
      <c r="M22">
        <v>0.38207763433456421</v>
      </c>
      <c r="N22">
        <v>2.0400948822498322E-2</v>
      </c>
      <c r="O22">
        <v>0.65954494476318359</v>
      </c>
      <c r="P22">
        <v>0.34327241778373718</v>
      </c>
      <c r="Q22">
        <v>0.18162603676319122</v>
      </c>
      <c r="R22">
        <v>0.20590013265609741</v>
      </c>
      <c r="S22">
        <v>0.18268293142318726</v>
      </c>
      <c r="T22">
        <v>0.14509725570678711</v>
      </c>
      <c r="U22">
        <v>3.3301334828138351E-2</v>
      </c>
      <c r="V22">
        <v>0.22952166199684143</v>
      </c>
      <c r="W22">
        <v>0.28632438182830811</v>
      </c>
      <c r="X22">
        <v>0.44377055764198303</v>
      </c>
      <c r="Y22">
        <v>1</v>
      </c>
    </row>
    <row r="23" spans="1:25" x14ac:dyDescent="0.3">
      <c r="A23" t="s">
        <v>521</v>
      </c>
      <c r="B23" t="s">
        <v>84</v>
      </c>
      <c r="C23">
        <v>0.28669160604476929</v>
      </c>
      <c r="D23">
        <v>0.83474993705749512</v>
      </c>
      <c r="E23">
        <v>0.80134201049804688</v>
      </c>
      <c r="F23">
        <v>0.44756996631622314</v>
      </c>
      <c r="G23">
        <v>0.64043670892715454</v>
      </c>
      <c r="H23">
        <v>0.67028641700744629</v>
      </c>
      <c r="I23">
        <v>0.48212301731109619</v>
      </c>
      <c r="J23">
        <v>0.65109819173812866</v>
      </c>
      <c r="K23">
        <v>0.69694077968597412</v>
      </c>
      <c r="L23">
        <v>0.81075108051300049</v>
      </c>
      <c r="M23">
        <v>0.91678935289382935</v>
      </c>
      <c r="N23">
        <v>0.73729610443115234</v>
      </c>
      <c r="O23">
        <v>0.95962762832641602</v>
      </c>
      <c r="P23">
        <v>0.88232773542404175</v>
      </c>
      <c r="Q23">
        <v>0.31237220764160156</v>
      </c>
      <c r="R23">
        <v>0.64838594198226929</v>
      </c>
      <c r="S23">
        <v>0.61364120244979858</v>
      </c>
      <c r="T23">
        <v>0.51617252826690674</v>
      </c>
      <c r="U23">
        <v>0.70261508226394653</v>
      </c>
      <c r="V23">
        <v>0.42146798968315125</v>
      </c>
      <c r="W23">
        <v>0.40006813406944275</v>
      </c>
      <c r="X23">
        <v>0.70275098085403442</v>
      </c>
      <c r="Y23"/>
    </row>
    <row r="24" spans="1:25" x14ac:dyDescent="0.3">
      <c r="A24" t="s">
        <v>323</v>
      </c>
      <c r="B24" t="s">
        <v>95</v>
      </c>
      <c r="C24">
        <v>0.12007615715265274</v>
      </c>
      <c r="D24">
        <v>1</v>
      </c>
      <c r="E24">
        <v>0.82183253765106201</v>
      </c>
      <c r="F24">
        <v>0.44798541069030762</v>
      </c>
      <c r="G24">
        <v>0.66516631841659546</v>
      </c>
      <c r="H24">
        <v>0.65601092576980591</v>
      </c>
      <c r="I24">
        <v>0.48786652088165283</v>
      </c>
      <c r="J24">
        <v>0.64814603328704834</v>
      </c>
      <c r="K24">
        <v>0.50674396753311157</v>
      </c>
      <c r="L24">
        <v>0.65816295146942139</v>
      </c>
      <c r="M24">
        <v>0.71206867694854736</v>
      </c>
      <c r="N24">
        <v>0.67826461791992188</v>
      </c>
      <c r="O24">
        <v>0.76316076517105103</v>
      </c>
      <c r="P24">
        <v>0.67752534151077271</v>
      </c>
      <c r="Q24">
        <v>0.5176006555557251</v>
      </c>
      <c r="R24">
        <v>0.58180606365203857</v>
      </c>
      <c r="S24">
        <v>0.51600974798202515</v>
      </c>
      <c r="T24">
        <v>0.44590643048286438</v>
      </c>
      <c r="U24">
        <v>0.59022748470306396</v>
      </c>
      <c r="V24">
        <v>0.50011324882507324</v>
      </c>
      <c r="W24">
        <v>0.58796674013137817</v>
      </c>
      <c r="X24">
        <v>0.74068450927734375</v>
      </c>
      <c r="Y24"/>
    </row>
    <row r="25" spans="1:25" x14ac:dyDescent="0.3">
      <c r="A25" t="s">
        <v>324</v>
      </c>
      <c r="B25" t="s">
        <v>85</v>
      </c>
      <c r="C25">
        <v>0.25905400514602661</v>
      </c>
      <c r="D25">
        <v>0.58664506673812866</v>
      </c>
      <c r="E25">
        <v>0.65502262115478516</v>
      </c>
      <c r="F25">
        <v>0.47242990136146545</v>
      </c>
      <c r="G25">
        <v>0.47575569152832031</v>
      </c>
      <c r="H25">
        <v>0.56947267055511475</v>
      </c>
      <c r="I25">
        <v>0.48252624273300171</v>
      </c>
      <c r="J25">
        <v>0.62738215923309326</v>
      </c>
      <c r="K25">
        <v>0.14375555515289307</v>
      </c>
      <c r="L25">
        <v>0.68560534715652466</v>
      </c>
      <c r="M25">
        <v>0.64670485258102417</v>
      </c>
      <c r="N25">
        <v>0.40782791376113892</v>
      </c>
      <c r="O25">
        <v>0.82569605112075806</v>
      </c>
      <c r="P25">
        <v>0.72304618358612061</v>
      </c>
      <c r="Q25">
        <v>0.34250539541244507</v>
      </c>
      <c r="R25">
        <v>0.52089351415634155</v>
      </c>
      <c r="S25">
        <v>0.31169614195823669</v>
      </c>
      <c r="T25">
        <v>0.29455700516700745</v>
      </c>
      <c r="U25">
        <v>0.55722486972808838</v>
      </c>
      <c r="V25">
        <v>0.3961377739906311</v>
      </c>
      <c r="W25">
        <v>0.34669312834739685</v>
      </c>
      <c r="X25">
        <v>0.60482609272003174</v>
      </c>
      <c r="Y25"/>
    </row>
    <row r="26" spans="1:25" x14ac:dyDescent="0.3">
      <c r="A26" t="s">
        <v>326</v>
      </c>
      <c r="B26" t="s">
        <v>87</v>
      </c>
      <c r="C26">
        <v>0.23757629096508026</v>
      </c>
      <c r="D26">
        <v>0.60422921180725098</v>
      </c>
      <c r="E26">
        <v>0.63512617349624634</v>
      </c>
      <c r="F26">
        <v>0.44110384583473206</v>
      </c>
      <c r="G26">
        <v>0.56501716375350952</v>
      </c>
      <c r="H26">
        <v>0.48271632194519043</v>
      </c>
      <c r="I26">
        <v>0.51251345872879028</v>
      </c>
      <c r="J26">
        <v>0.58235454559326172</v>
      </c>
      <c r="K26">
        <v>0.33577048778533936</v>
      </c>
      <c r="L26">
        <v>0.52832692861557007</v>
      </c>
      <c r="M26">
        <v>0.56325793266296387</v>
      </c>
      <c r="N26">
        <v>0.43548905849456787</v>
      </c>
      <c r="O26">
        <v>0.87168264389038086</v>
      </c>
      <c r="P26">
        <v>0.8040698766708374</v>
      </c>
      <c r="Q26">
        <v>0.38375008106231689</v>
      </c>
      <c r="R26">
        <v>0.52364033460617065</v>
      </c>
      <c r="S26">
        <v>0.44637849926948547</v>
      </c>
      <c r="T26">
        <v>0.28225016593933105</v>
      </c>
      <c r="U26">
        <v>0.53619122505187988</v>
      </c>
      <c r="V26">
        <v>0.40085142850875854</v>
      </c>
      <c r="W26">
        <v>0.40008735656738281</v>
      </c>
      <c r="X26">
        <v>0.6239514946937561</v>
      </c>
      <c r="Y26"/>
    </row>
    <row r="27" spans="1:25" x14ac:dyDescent="0.3">
      <c r="A27" t="s">
        <v>522</v>
      </c>
      <c r="B27" t="s">
        <v>88</v>
      </c>
      <c r="C27">
        <v>0.17969474196434021</v>
      </c>
      <c r="D27">
        <v>0.76445120573043823</v>
      </c>
      <c r="E27">
        <v>0.52666014432907104</v>
      </c>
      <c r="F27">
        <v>0.29328632354736328</v>
      </c>
      <c r="G27">
        <v>0.41162842512130737</v>
      </c>
      <c r="H27">
        <v>0.5734972357749939</v>
      </c>
      <c r="I27">
        <v>0.46587330102920532</v>
      </c>
      <c r="J27">
        <v>0.42470636963844299</v>
      </c>
      <c r="K27">
        <v>7.0645183324813843E-2</v>
      </c>
      <c r="L27">
        <v>0.30588331818580627</v>
      </c>
      <c r="M27">
        <v>0.15409080684185028</v>
      </c>
      <c r="N27">
        <v>0.27580368518829346</v>
      </c>
      <c r="O27">
        <v>0.95863533020019531</v>
      </c>
      <c r="P27">
        <v>0.72674274444580078</v>
      </c>
      <c r="Q27">
        <v>0.33495485782623291</v>
      </c>
      <c r="R27">
        <v>0.45211949944496155</v>
      </c>
      <c r="S27">
        <v>0.40462929010391235</v>
      </c>
      <c r="T27">
        <v>0.29161402583122253</v>
      </c>
      <c r="U27">
        <v>0.49308398365974426</v>
      </c>
      <c r="V27">
        <v>0.45752540230751038</v>
      </c>
      <c r="W27">
        <v>0.56492090225219727</v>
      </c>
      <c r="X27">
        <v>0.60537362098693848</v>
      </c>
      <c r="Y27"/>
    </row>
    <row r="28" spans="1:25" x14ac:dyDescent="0.3">
      <c r="A28" t="s">
        <v>523</v>
      </c>
      <c r="B28" t="s">
        <v>137</v>
      </c>
      <c r="C28">
        <v>0.36256715655326843</v>
      </c>
      <c r="D28">
        <v>0.59169495105743408</v>
      </c>
      <c r="E28">
        <v>0.80766391754150391</v>
      </c>
      <c r="F28">
        <v>0.42077228426933289</v>
      </c>
      <c r="G28">
        <v>0.43800196051597595</v>
      </c>
      <c r="H28">
        <v>0.46400278806686401</v>
      </c>
      <c r="I28">
        <v>0.46948504447937012</v>
      </c>
      <c r="J28">
        <v>0.45948627591133118</v>
      </c>
      <c r="K28">
        <v>0.41614192724227905</v>
      </c>
      <c r="L28">
        <v>0.64203393459320068</v>
      </c>
      <c r="M28">
        <v>0.55272477865219116</v>
      </c>
      <c r="N28">
        <v>0.40696501731872559</v>
      </c>
      <c r="O28">
        <v>0.93912649154663086</v>
      </c>
      <c r="P28">
        <v>0.74682426452636719</v>
      </c>
      <c r="Q28">
        <v>0.3104822039604187</v>
      </c>
      <c r="R28">
        <v>0.60428833961486816</v>
      </c>
      <c r="S28">
        <v>0.24066419899463654</v>
      </c>
      <c r="T28">
        <v>0.26945516467094421</v>
      </c>
      <c r="U28">
        <v>0.42977017164230347</v>
      </c>
      <c r="V28">
        <v>0.35843700170516968</v>
      </c>
      <c r="W28">
        <v>0.34094446897506714</v>
      </c>
      <c r="X28">
        <v>0.57346892356872559</v>
      </c>
      <c r="Y28"/>
    </row>
    <row r="29" spans="1:25" x14ac:dyDescent="0.3">
      <c r="A29" t="s">
        <v>327</v>
      </c>
      <c r="B29" t="s">
        <v>89</v>
      </c>
      <c r="C29">
        <v>0.24438013136386871</v>
      </c>
      <c r="D29">
        <v>0.3341715931892395</v>
      </c>
      <c r="E29">
        <v>0.39691579341888428</v>
      </c>
      <c r="F29">
        <v>0.50449103116989136</v>
      </c>
      <c r="G29">
        <v>0.15287396311759949</v>
      </c>
      <c r="H29">
        <v>0.26530054211616516</v>
      </c>
      <c r="I29">
        <v>0.50005251169204712</v>
      </c>
      <c r="J29">
        <v>0.52612549066543579</v>
      </c>
      <c r="K29">
        <v>0.98072785139083862</v>
      </c>
      <c r="L29">
        <v>0.30398929119110107</v>
      </c>
      <c r="M29">
        <v>0.28086867928504944</v>
      </c>
      <c r="N29">
        <v>0.17820307612419128</v>
      </c>
      <c r="O29">
        <v>0.70565354824066162</v>
      </c>
      <c r="P29">
        <v>0.52378475666046143</v>
      </c>
      <c r="Q29">
        <v>0.22138933837413788</v>
      </c>
      <c r="R29">
        <v>0.3888111412525177</v>
      </c>
      <c r="S29">
        <v>0.40645846724510193</v>
      </c>
      <c r="T29">
        <v>5.147804319858551E-2</v>
      </c>
      <c r="U29">
        <v>0.5438612699508667</v>
      </c>
      <c r="V29">
        <v>0.23527535796165466</v>
      </c>
      <c r="W29">
        <v>0.45134353637695313</v>
      </c>
      <c r="X29">
        <v>0.42414790391921997</v>
      </c>
      <c r="Y29">
        <v>1</v>
      </c>
    </row>
    <row r="30" spans="1:25" x14ac:dyDescent="0.3">
      <c r="A30" t="s">
        <v>328</v>
      </c>
      <c r="B30" t="s">
        <v>90</v>
      </c>
      <c r="C30">
        <v>0.11416406184434891</v>
      </c>
      <c r="D30">
        <v>0.8963133692741394</v>
      </c>
      <c r="E30">
        <v>0.83408057689666748</v>
      </c>
      <c r="F30">
        <v>0.51910501718521118</v>
      </c>
      <c r="G30">
        <v>0.64603644609451294</v>
      </c>
      <c r="H30">
        <v>0.63333332538604736</v>
      </c>
      <c r="I30">
        <v>0.49232083559036255</v>
      </c>
      <c r="J30">
        <v>0.53895390033721924</v>
      </c>
      <c r="K30">
        <v>0.53951191902160645</v>
      </c>
      <c r="L30">
        <v>0.60179251432418823</v>
      </c>
      <c r="M30">
        <v>0.67877918481826782</v>
      </c>
      <c r="N30">
        <v>0.39247786998748779</v>
      </c>
      <c r="O30">
        <v>0.907867431640625</v>
      </c>
      <c r="P30">
        <v>0.60899019241333008</v>
      </c>
      <c r="Q30">
        <v>0.58900350332260132</v>
      </c>
      <c r="R30">
        <v>0.68175750970840454</v>
      </c>
      <c r="S30">
        <v>0.32135218381881714</v>
      </c>
      <c r="T30">
        <v>0.38571920990943909</v>
      </c>
      <c r="U30">
        <v>0.45019030570983887</v>
      </c>
      <c r="V30">
        <v>0.4840799868106842</v>
      </c>
      <c r="W30">
        <v>0.60289961099624634</v>
      </c>
      <c r="X30">
        <v>0.64344054460525513</v>
      </c>
      <c r="Y30"/>
    </row>
    <row r="31" spans="1:25" x14ac:dyDescent="0.3">
      <c r="A31" t="s">
        <v>329</v>
      </c>
      <c r="B31" t="s">
        <v>91</v>
      </c>
      <c r="C31">
        <v>0.33742758631706238</v>
      </c>
      <c r="D31">
        <v>0.64074516296386719</v>
      </c>
      <c r="E31">
        <v>0.59781628847122192</v>
      </c>
      <c r="F31">
        <v>0.46633648872375488</v>
      </c>
      <c r="G31">
        <v>0.41565105319023132</v>
      </c>
      <c r="H31">
        <v>0.45585796236991882</v>
      </c>
      <c r="I31">
        <v>0.4935373067855835</v>
      </c>
      <c r="J31">
        <v>0.54405850172042847</v>
      </c>
      <c r="K31">
        <v>0.47030442953109741</v>
      </c>
      <c r="L31">
        <v>0.74851083755493164</v>
      </c>
      <c r="M31">
        <v>0.77896547317504883</v>
      </c>
      <c r="N31">
        <v>0.45055004954338074</v>
      </c>
      <c r="O31">
        <v>0.83800071477890015</v>
      </c>
      <c r="P31">
        <v>0.45513814687728882</v>
      </c>
      <c r="Q31">
        <v>0.17299319803714752</v>
      </c>
      <c r="R31">
        <v>0.53374117612838745</v>
      </c>
      <c r="S31">
        <v>0.47233957052230835</v>
      </c>
      <c r="T31">
        <v>0.33880528807640076</v>
      </c>
      <c r="U31">
        <v>0.52045810222625732</v>
      </c>
      <c r="V31">
        <v>0.32967773079872131</v>
      </c>
      <c r="W31">
        <v>0.50847429037094116</v>
      </c>
      <c r="X31">
        <v>0.49450093507766724</v>
      </c>
      <c r="Y31">
        <v>1</v>
      </c>
    </row>
    <row r="32" spans="1:25" x14ac:dyDescent="0.3">
      <c r="A32" t="s">
        <v>330</v>
      </c>
      <c r="B32" t="s">
        <v>93</v>
      </c>
      <c r="C32">
        <v>0.2605629563331604</v>
      </c>
      <c r="D32">
        <v>0.60406494140625</v>
      </c>
      <c r="E32">
        <v>0.63419771194458008</v>
      </c>
      <c r="F32">
        <v>0.40037652850151062</v>
      </c>
      <c r="G32">
        <v>0.34736177325248718</v>
      </c>
      <c r="H32">
        <v>0.3741794228553772</v>
      </c>
      <c r="I32">
        <v>0.48801416158676147</v>
      </c>
      <c r="J32">
        <v>0.52378541231155396</v>
      </c>
      <c r="K32">
        <v>0.63392949104309082</v>
      </c>
      <c r="L32">
        <v>0.46745109558105469</v>
      </c>
      <c r="M32">
        <v>0.58939868211746216</v>
      </c>
      <c r="N32">
        <v>0.38917291164398193</v>
      </c>
      <c r="O32">
        <v>0.88144785165786743</v>
      </c>
      <c r="P32">
        <v>0.74454349279403687</v>
      </c>
      <c r="Q32">
        <v>0.3838208019733429</v>
      </c>
      <c r="R32">
        <v>0.47177845239639282</v>
      </c>
      <c r="S32">
        <v>0.28400707244873047</v>
      </c>
      <c r="T32">
        <v>0.21416294574737549</v>
      </c>
      <c r="U32">
        <v>0.60751837491989136</v>
      </c>
      <c r="V32">
        <v>0.33682107925415039</v>
      </c>
      <c r="W32">
        <v>0.33729130029678345</v>
      </c>
      <c r="X32">
        <v>0.5194661021232605</v>
      </c>
      <c r="Y32"/>
    </row>
    <row r="33" spans="1:25" x14ac:dyDescent="0.3">
      <c r="A33" t="s">
        <v>524</v>
      </c>
      <c r="B33" t="s">
        <v>92</v>
      </c>
      <c r="C33">
        <v>0.17309415340423584</v>
      </c>
      <c r="D33">
        <v>0.38120076060295105</v>
      </c>
      <c r="E33">
        <v>0.46877560019493103</v>
      </c>
      <c r="F33">
        <v>0.51641130447387695</v>
      </c>
      <c r="G33">
        <v>0.14427144825458527</v>
      </c>
      <c r="H33">
        <v>0.15918098390102386</v>
      </c>
      <c r="I33">
        <v>0.52920389175415039</v>
      </c>
      <c r="J33">
        <v>0.4644182026386261</v>
      </c>
      <c r="K33">
        <v>0.79164612293243408</v>
      </c>
      <c r="L33">
        <v>0.41148650646209717</v>
      </c>
      <c r="M33">
        <v>0.6843639612197876</v>
      </c>
      <c r="N33">
        <v>9.2305503785610199E-2</v>
      </c>
      <c r="O33">
        <v>0.55809903144836426</v>
      </c>
      <c r="P33">
        <v>0.31054458022117615</v>
      </c>
      <c r="Q33">
        <v>0.15978436172008514</v>
      </c>
      <c r="R33">
        <v>0.19415187835693359</v>
      </c>
      <c r="S33">
        <v>0.12433592975139618</v>
      </c>
      <c r="T33">
        <v>0.10137692838907242</v>
      </c>
      <c r="U33">
        <v>0.45281362533569336</v>
      </c>
      <c r="V33">
        <v>0.34329500794410706</v>
      </c>
      <c r="W33">
        <v>0.45256567001342773</v>
      </c>
      <c r="X33">
        <v>0.38752436637878418</v>
      </c>
      <c r="Y33"/>
    </row>
    <row r="34" spans="1:25" x14ac:dyDescent="0.3">
      <c r="A34" t="s">
        <v>331</v>
      </c>
      <c r="B34" t="s">
        <v>94</v>
      </c>
      <c r="C34">
        <v>0.17829149961471558</v>
      </c>
      <c r="D34">
        <v>0.57502686977386475</v>
      </c>
      <c r="E34">
        <v>0.66997647285461426</v>
      </c>
      <c r="F34">
        <v>0.43173959851264954</v>
      </c>
      <c r="G34">
        <v>0.42057892680168152</v>
      </c>
      <c r="H34">
        <v>0.4690268337726593</v>
      </c>
      <c r="I34">
        <v>0.51471114158630371</v>
      </c>
      <c r="J34">
        <v>0.56435203552246094</v>
      </c>
      <c r="K34">
        <v>0.4800727367401123</v>
      </c>
      <c r="L34">
        <v>0.52217197418212891</v>
      </c>
      <c r="M34">
        <v>0.41926214098930359</v>
      </c>
      <c r="N34">
        <v>0.35896515846252441</v>
      </c>
      <c r="O34">
        <v>0.9074714183807373</v>
      </c>
      <c r="P34">
        <v>0.7894781231880188</v>
      </c>
      <c r="Q34">
        <v>0.43793144822120667</v>
      </c>
      <c r="R34">
        <v>0.21892513334751129</v>
      </c>
      <c r="S34">
        <v>0.33163458108901978</v>
      </c>
      <c r="T34">
        <v>0.18451324105262756</v>
      </c>
      <c r="U34">
        <v>0.46799015998840332</v>
      </c>
      <c r="V34">
        <v>0.36173495650291443</v>
      </c>
      <c r="W34">
        <v>0.33292603492736816</v>
      </c>
      <c r="X34">
        <v>0.55307614803314209</v>
      </c>
      <c r="Y34"/>
    </row>
    <row r="35" spans="1:25" x14ac:dyDescent="0.3">
      <c r="A35" t="s">
        <v>332</v>
      </c>
      <c r="B35" t="s">
        <v>97</v>
      </c>
      <c r="C35">
        <v>0.36961266398429871</v>
      </c>
      <c r="D35">
        <v>0.56361013650894165</v>
      </c>
      <c r="E35">
        <v>0.61825889348983765</v>
      </c>
      <c r="F35">
        <v>0.39621362090110779</v>
      </c>
      <c r="G35">
        <v>0.47590246796607971</v>
      </c>
      <c r="H35">
        <v>0.38029283285140991</v>
      </c>
      <c r="I35">
        <v>0.49374032020568848</v>
      </c>
      <c r="J35">
        <v>0.45480164885520935</v>
      </c>
      <c r="K35">
        <v>0.26434791088104248</v>
      </c>
      <c r="L35">
        <v>0.74340105056762695</v>
      </c>
      <c r="M35">
        <v>0.53918200731277466</v>
      </c>
      <c r="N35">
        <v>0.37429824471473694</v>
      </c>
      <c r="O35">
        <v>0.79095262289047241</v>
      </c>
      <c r="P35">
        <v>0.59763896465301514</v>
      </c>
      <c r="Q35">
        <v>0.30721664428710938</v>
      </c>
      <c r="R35">
        <v>0.57443010807037354</v>
      </c>
      <c r="S35">
        <v>0.58469796180725098</v>
      </c>
      <c r="T35">
        <v>0.16335396468639374</v>
      </c>
      <c r="U35">
        <v>0.72820842266082764</v>
      </c>
      <c r="V35">
        <v>0.32872101664543152</v>
      </c>
      <c r="W35">
        <v>0.44545936584472656</v>
      </c>
      <c r="X35">
        <v>0.48478257656097412</v>
      </c>
      <c r="Y35"/>
    </row>
    <row r="36" spans="1:25" x14ac:dyDescent="0.3">
      <c r="A36" t="s">
        <v>333</v>
      </c>
      <c r="B36" t="s">
        <v>96</v>
      </c>
      <c r="C36">
        <v>0.21568801999092102</v>
      </c>
      <c r="D36">
        <v>0.57558202743530273</v>
      </c>
      <c r="E36">
        <v>0.69010269641876221</v>
      </c>
      <c r="F36">
        <v>0.46404770016670227</v>
      </c>
      <c r="G36">
        <v>0.56241762638092041</v>
      </c>
      <c r="H36">
        <v>0.43526339530944824</v>
      </c>
      <c r="I36">
        <v>0.50241494178771973</v>
      </c>
      <c r="J36">
        <v>0.54809373617172241</v>
      </c>
      <c r="K36">
        <v>0.24536117911338806</v>
      </c>
      <c r="L36">
        <v>0.65844088792800903</v>
      </c>
      <c r="M36">
        <v>0.45470601320266724</v>
      </c>
      <c r="N36">
        <v>0.44182649254798889</v>
      </c>
      <c r="O36">
        <v>0.76617962121963501</v>
      </c>
      <c r="P36">
        <v>0.66024655103683472</v>
      </c>
      <c r="Q36">
        <v>0.25568696856498718</v>
      </c>
      <c r="R36">
        <v>0.40867301821708679</v>
      </c>
      <c r="S36">
        <v>0.39479893445968628</v>
      </c>
      <c r="T36">
        <v>0.32525047659873962</v>
      </c>
      <c r="U36">
        <v>0.60391676425933838</v>
      </c>
      <c r="V36">
        <v>0.38667961955070496</v>
      </c>
      <c r="W36">
        <v>0.45781296491622925</v>
      </c>
      <c r="X36">
        <v>0.54357832670211792</v>
      </c>
      <c r="Y36">
        <v>1</v>
      </c>
    </row>
    <row r="37" spans="1:25" x14ac:dyDescent="0.3">
      <c r="A37" t="s">
        <v>334</v>
      </c>
      <c r="B37" t="s">
        <v>98</v>
      </c>
      <c r="C37">
        <v>0.14691947400569916</v>
      </c>
      <c r="D37">
        <v>0.86405527591705322</v>
      </c>
      <c r="E37">
        <v>0.72829729318618774</v>
      </c>
      <c r="F37">
        <v>0.38673707842826843</v>
      </c>
      <c r="G37">
        <v>0.45788028836250305</v>
      </c>
      <c r="H37">
        <v>0.43304586410522461</v>
      </c>
      <c r="I37">
        <v>0.47120136022567749</v>
      </c>
      <c r="J37">
        <v>0.64231711626052856</v>
      </c>
      <c r="K37">
        <v>0.13842467963695526</v>
      </c>
      <c r="L37">
        <v>0.69259881973266602</v>
      </c>
      <c r="M37">
        <v>0.73713266849517822</v>
      </c>
      <c r="N37">
        <v>0.51579231023788452</v>
      </c>
      <c r="O37">
        <v>0.85725361108779907</v>
      </c>
      <c r="P37">
        <v>0.76904976367950439</v>
      </c>
      <c r="Q37">
        <v>0.27651217579841614</v>
      </c>
      <c r="R37">
        <v>0.42778879404067993</v>
      </c>
      <c r="S37">
        <v>0.61649060249328613</v>
      </c>
      <c r="T37">
        <v>0.3180658221244812</v>
      </c>
      <c r="U37">
        <v>0.36852326989173889</v>
      </c>
      <c r="V37">
        <v>0.39099785685539246</v>
      </c>
      <c r="W37">
        <v>0.45310875773429871</v>
      </c>
      <c r="X37">
        <v>0.63097274303436279</v>
      </c>
      <c r="Y37"/>
    </row>
    <row r="38" spans="1:25" x14ac:dyDescent="0.3">
      <c r="A38" t="s">
        <v>335</v>
      </c>
      <c r="B38" t="s">
        <v>99</v>
      </c>
      <c r="C38">
        <v>0.21450561285018921</v>
      </c>
      <c r="D38">
        <v>0.68358659744262695</v>
      </c>
      <c r="E38">
        <v>0.6942412257194519</v>
      </c>
      <c r="F38">
        <v>0.31703710556030273</v>
      </c>
      <c r="G38">
        <v>0.61115431785583496</v>
      </c>
      <c r="H38">
        <v>0.54199206829071045</v>
      </c>
      <c r="I38">
        <v>0.45252743363380432</v>
      </c>
      <c r="J38">
        <v>0.50450301170349121</v>
      </c>
      <c r="K38">
        <v>2.1224711090326309E-2</v>
      </c>
      <c r="L38">
        <v>0.31757202744483948</v>
      </c>
      <c r="M38">
        <v>0.48307734727859497</v>
      </c>
      <c r="N38">
        <v>0.35002687573432922</v>
      </c>
      <c r="O38">
        <v>0.97340130805969238</v>
      </c>
      <c r="P38">
        <v>0.82759612798690796</v>
      </c>
      <c r="Q38">
        <v>0.40943354368209839</v>
      </c>
      <c r="R38">
        <v>0.65393668413162231</v>
      </c>
      <c r="S38">
        <v>0.58711642026901245</v>
      </c>
      <c r="T38">
        <v>0.5712052583694458</v>
      </c>
      <c r="U38">
        <v>0.49010923504829407</v>
      </c>
      <c r="V38">
        <v>0.53704452514648438</v>
      </c>
      <c r="W38">
        <v>0.73667830228805542</v>
      </c>
      <c r="X38">
        <v>0.64633119106292725</v>
      </c>
      <c r="Y38"/>
    </row>
    <row r="39" spans="1:25" x14ac:dyDescent="0.3">
      <c r="A39" t="s">
        <v>525</v>
      </c>
      <c r="B39" t="s">
        <v>100</v>
      </c>
      <c r="C39">
        <v>0.27959376573562622</v>
      </c>
      <c r="D39">
        <v>0.70930171012878418</v>
      </c>
      <c r="E39">
        <v>0.69766145944595337</v>
      </c>
      <c r="F39">
        <v>0.49628221988677979</v>
      </c>
      <c r="G39">
        <v>0.68302392959594727</v>
      </c>
      <c r="H39">
        <v>0.42866599559783936</v>
      </c>
      <c r="I39">
        <v>0.42937582731246948</v>
      </c>
      <c r="J39">
        <v>0.4199317991733551</v>
      </c>
      <c r="K39">
        <v>5.2046012133359909E-2</v>
      </c>
      <c r="L39">
        <v>0.22895961999893188</v>
      </c>
      <c r="M39">
        <v>0.39946645498275757</v>
      </c>
      <c r="N39">
        <v>0.37535315752029419</v>
      </c>
      <c r="O39">
        <v>0.92200368642807007</v>
      </c>
      <c r="P39">
        <v>0.73012393712997437</v>
      </c>
      <c r="Q39">
        <v>0.57867276668548584</v>
      </c>
      <c r="R39">
        <v>0.36044225096702576</v>
      </c>
      <c r="S39">
        <v>0.50318455696105957</v>
      </c>
      <c r="T39">
        <v>0.48028138279914856</v>
      </c>
      <c r="U39">
        <v>0.60153019428253174</v>
      </c>
      <c r="V39">
        <v>0.51452678442001343</v>
      </c>
      <c r="W39">
        <v>0.48104095458984375</v>
      </c>
      <c r="X39">
        <v>0.68753021955490112</v>
      </c>
      <c r="Y39"/>
    </row>
    <row r="40" spans="1:25" x14ac:dyDescent="0.3">
      <c r="A40" t="s">
        <v>336</v>
      </c>
      <c r="B40" t="s">
        <v>101</v>
      </c>
      <c r="C40">
        <v>0.25810745358467102</v>
      </c>
      <c r="D40">
        <v>0.4700954258441925</v>
      </c>
      <c r="E40">
        <v>0.70504927635192871</v>
      </c>
      <c r="F40">
        <v>0.36191508173942566</v>
      </c>
      <c r="G40">
        <v>0.50030517578125</v>
      </c>
      <c r="H40">
        <v>0.48646882176399231</v>
      </c>
      <c r="I40">
        <v>0.49884670972824097</v>
      </c>
      <c r="J40">
        <v>0.57750004529953003</v>
      </c>
      <c r="K40">
        <v>0.81664764881134033</v>
      </c>
      <c r="L40">
        <v>0.54068285226821899</v>
      </c>
      <c r="M40">
        <v>0.51857978105545044</v>
      </c>
      <c r="N40">
        <v>0.23239962756633759</v>
      </c>
      <c r="O40">
        <v>0.76002085208892822</v>
      </c>
      <c r="P40">
        <v>0.55404067039489746</v>
      </c>
      <c r="Q40">
        <v>0.13836151361465454</v>
      </c>
      <c r="R40">
        <v>0.39997932314872742</v>
      </c>
      <c r="S40">
        <v>0.36348527669906616</v>
      </c>
      <c r="T40">
        <v>0.17472518980503082</v>
      </c>
      <c r="U40">
        <v>0.59407705068588257</v>
      </c>
      <c r="V40">
        <v>0.33614340424537659</v>
      </c>
      <c r="W40">
        <v>0.40080299973487854</v>
      </c>
      <c r="X40">
        <v>0.44765937328338623</v>
      </c>
      <c r="Y40"/>
    </row>
    <row r="41" spans="1:25" x14ac:dyDescent="0.3">
      <c r="A41" t="s">
        <v>414</v>
      </c>
      <c r="B41" t="s">
        <v>31</v>
      </c>
      <c r="C41">
        <v>0.33333876729011536</v>
      </c>
      <c r="D41">
        <v>0.94812846183776855</v>
      </c>
      <c r="E41">
        <v>0.8523709774017334</v>
      </c>
      <c r="F41">
        <v>0.57408797740936279</v>
      </c>
      <c r="G41">
        <v>0.78360176086425781</v>
      </c>
      <c r="H41">
        <v>0.68802523612976074</v>
      </c>
      <c r="I41">
        <v>0.34217023849487305</v>
      </c>
      <c r="J41">
        <v>0.6288408637046814</v>
      </c>
      <c r="K41">
        <v>2.3138247430324554E-2</v>
      </c>
      <c r="L41">
        <v>0.81951504945755005</v>
      </c>
      <c r="M41">
        <v>0.80621492862701416</v>
      </c>
      <c r="N41">
        <v>0.74523013830184937</v>
      </c>
      <c r="O41">
        <v>0.86375677585601807</v>
      </c>
      <c r="P41">
        <v>0.91133767366409302</v>
      </c>
      <c r="Q41">
        <v>0.58749121427536011</v>
      </c>
      <c r="R41">
        <v>0.62683439254760742</v>
      </c>
      <c r="S41">
        <v>0.48131155967712402</v>
      </c>
      <c r="T41">
        <v>0.36984488368034363</v>
      </c>
      <c r="U41">
        <v>0.91983044147491455</v>
      </c>
      <c r="V41">
        <v>0.63342165946960449</v>
      </c>
      <c r="W41">
        <v>0.59803181886672974</v>
      </c>
      <c r="X41">
        <v>0.78439962863922119</v>
      </c>
      <c r="Y41"/>
    </row>
    <row r="42" spans="1:25" x14ac:dyDescent="0.3">
      <c r="A42" t="s">
        <v>526</v>
      </c>
      <c r="B42" t="s">
        <v>104</v>
      </c>
      <c r="C42">
        <v>0.25457581877708435</v>
      </c>
      <c r="D42">
        <v>0.89166980981826782</v>
      </c>
      <c r="E42">
        <v>0.61367857456207275</v>
      </c>
      <c r="F42">
        <v>0.45817619562149048</v>
      </c>
      <c r="G42">
        <v>0.50159353017807007</v>
      </c>
      <c r="H42">
        <v>0.5097394585609436</v>
      </c>
      <c r="I42">
        <v>0.28206196427345276</v>
      </c>
      <c r="J42">
        <v>0.52236276865005493</v>
      </c>
      <c r="K42" t="s">
        <v>508</v>
      </c>
      <c r="L42">
        <v>0.30732202529907227</v>
      </c>
      <c r="M42">
        <v>0.68421053886413574</v>
      </c>
      <c r="N42">
        <v>0.49609598517417908</v>
      </c>
      <c r="O42">
        <v>0.96438181400299072</v>
      </c>
      <c r="P42">
        <v>0.88905841112136841</v>
      </c>
      <c r="Q42">
        <v>0.38193193078041077</v>
      </c>
      <c r="R42">
        <v>0.53568893671035767</v>
      </c>
      <c r="S42">
        <v>0.50061482191085815</v>
      </c>
      <c r="T42">
        <v>0.60162687301635742</v>
      </c>
      <c r="U42">
        <v>0.5212860107421875</v>
      </c>
      <c r="V42">
        <v>0.56455564498901367</v>
      </c>
      <c r="W42">
        <v>0.5506020188331604</v>
      </c>
      <c r="X42">
        <v>0.71723091602325439</v>
      </c>
      <c r="Y42"/>
    </row>
    <row r="43" spans="1:25" x14ac:dyDescent="0.3">
      <c r="A43" t="s">
        <v>527</v>
      </c>
      <c r="B43" t="s">
        <v>102</v>
      </c>
      <c r="C43">
        <v>0.1820078045129776</v>
      </c>
      <c r="D43">
        <v>0.91013824939727783</v>
      </c>
      <c r="E43">
        <v>0.7369687557220459</v>
      </c>
      <c r="F43">
        <v>0.43853050470352173</v>
      </c>
      <c r="G43">
        <v>0.54261738061904907</v>
      </c>
      <c r="H43">
        <v>0.49590164422988892</v>
      </c>
      <c r="I43">
        <v>0.49274316430091858</v>
      </c>
      <c r="J43">
        <v>0.55277276039123535</v>
      </c>
      <c r="K43">
        <v>0.54730284214019775</v>
      </c>
      <c r="L43">
        <v>0.53993713855743408</v>
      </c>
      <c r="M43">
        <v>0.54236161708831787</v>
      </c>
      <c r="N43">
        <v>0.26793608069419861</v>
      </c>
      <c r="O43">
        <v>0.82873016595840454</v>
      </c>
      <c r="P43">
        <v>0.7354692816734314</v>
      </c>
      <c r="Q43">
        <v>0.51690709590911865</v>
      </c>
      <c r="R43">
        <v>0.51285719871520996</v>
      </c>
      <c r="S43">
        <v>0.40944385528564453</v>
      </c>
      <c r="T43">
        <v>0.35525956749916077</v>
      </c>
      <c r="U43">
        <v>0.33624154329299927</v>
      </c>
      <c r="V43">
        <v>0.46217739582061768</v>
      </c>
      <c r="W43">
        <v>0.4441869854927063</v>
      </c>
      <c r="X43">
        <v>0.64176636934280396</v>
      </c>
      <c r="Y43"/>
    </row>
    <row r="44" spans="1:25" x14ac:dyDescent="0.3">
      <c r="A44" t="s">
        <v>528</v>
      </c>
      <c r="B44" t="s">
        <v>105</v>
      </c>
      <c r="C44">
        <v>7.8645668923854828E-2</v>
      </c>
      <c r="D44">
        <v>0.41588377952575684</v>
      </c>
      <c r="E44">
        <v>0.60167956352233887</v>
      </c>
      <c r="F44">
        <v>0.5077546238899231</v>
      </c>
      <c r="G44">
        <v>0.4113273024559021</v>
      </c>
      <c r="H44">
        <v>0.26471301913261414</v>
      </c>
      <c r="I44">
        <v>0.51383018493652344</v>
      </c>
      <c r="J44">
        <v>0.70470142364501953</v>
      </c>
      <c r="K44">
        <v>0.74123430252075195</v>
      </c>
      <c r="L44">
        <v>0.13428711891174316</v>
      </c>
      <c r="M44">
        <v>0.1548258364200592</v>
      </c>
      <c r="N44">
        <v>0.27491995692253113</v>
      </c>
      <c r="O44">
        <v>0.75244951248168945</v>
      </c>
      <c r="P44">
        <v>0.53236323595046997</v>
      </c>
      <c r="Q44">
        <v>0.22569487988948822</v>
      </c>
      <c r="R44">
        <v>0.43923836946487427</v>
      </c>
      <c r="S44">
        <v>0.42580407857894897</v>
      </c>
      <c r="T44">
        <v>0.12782184779644012</v>
      </c>
      <c r="U44">
        <v>3.7208434194326401E-2</v>
      </c>
      <c r="V44">
        <v>0.40625709295272827</v>
      </c>
      <c r="W44">
        <v>0.79566466808319092</v>
      </c>
      <c r="X44">
        <v>0.49800804257392883</v>
      </c>
      <c r="Y44">
        <v>1</v>
      </c>
    </row>
    <row r="45" spans="1:25" x14ac:dyDescent="0.3">
      <c r="A45" t="s">
        <v>337</v>
      </c>
      <c r="B45" t="s">
        <v>106</v>
      </c>
      <c r="C45">
        <v>0.2933354377746582</v>
      </c>
      <c r="D45">
        <v>0.93317973613739014</v>
      </c>
      <c r="E45">
        <v>0.65795296430587769</v>
      </c>
      <c r="F45">
        <v>0.38132235407829285</v>
      </c>
      <c r="G45">
        <v>0.63721776008605957</v>
      </c>
      <c r="H45">
        <v>0.48388519883155823</v>
      </c>
      <c r="I45">
        <v>0.41549316048622131</v>
      </c>
      <c r="J45">
        <v>0.53090763092041016</v>
      </c>
      <c r="K45">
        <v>3.1588278710842133E-2</v>
      </c>
      <c r="L45">
        <v>0.5613284707069397</v>
      </c>
      <c r="M45">
        <v>0.52396142482757568</v>
      </c>
      <c r="N45">
        <v>0.18289926648139954</v>
      </c>
      <c r="O45">
        <v>0.77621597051620483</v>
      </c>
      <c r="P45">
        <v>0.89328265190124512</v>
      </c>
      <c r="Q45">
        <v>0.43652138113975525</v>
      </c>
      <c r="R45">
        <v>0.31547293066978455</v>
      </c>
      <c r="S45">
        <v>0.42557370662689209</v>
      </c>
      <c r="T45">
        <v>0.3941211998462677</v>
      </c>
      <c r="U45">
        <v>0.28565049171447754</v>
      </c>
      <c r="V45">
        <v>0.5153767466545105</v>
      </c>
      <c r="W45">
        <v>0.59873050451278687</v>
      </c>
      <c r="X45">
        <v>0.6455841064453125</v>
      </c>
      <c r="Y45"/>
    </row>
    <row r="46" spans="1:25" x14ac:dyDescent="0.3">
      <c r="A46" t="s">
        <v>529</v>
      </c>
      <c r="B46" t="s">
        <v>107</v>
      </c>
      <c r="C46">
        <v>0.27499139308929443</v>
      </c>
      <c r="D46">
        <v>7.1428604423999786E-2</v>
      </c>
      <c r="E46">
        <v>0.41238284111022949</v>
      </c>
      <c r="F46">
        <v>0.43384921550750732</v>
      </c>
      <c r="G46">
        <v>0.22009934484958649</v>
      </c>
      <c r="H46">
        <v>0.29357922077178955</v>
      </c>
      <c r="I46">
        <v>0.55134302377700806</v>
      </c>
      <c r="J46">
        <v>0.54705792665481567</v>
      </c>
      <c r="K46">
        <v>0.87499147653579712</v>
      </c>
      <c r="L46">
        <v>0.55796134471893311</v>
      </c>
      <c r="M46">
        <v>0.6283184289932251</v>
      </c>
      <c r="N46">
        <v>0.2310776561498642</v>
      </c>
      <c r="O46">
        <v>0.65839838981628418</v>
      </c>
      <c r="P46">
        <v>0.43246802687644958</v>
      </c>
      <c r="Q46">
        <v>0.19637902081012726</v>
      </c>
      <c r="R46">
        <v>0.39962849020957947</v>
      </c>
      <c r="S46">
        <v>0.23428192734718323</v>
      </c>
      <c r="T46">
        <v>8.1468075513839722E-2</v>
      </c>
      <c r="U46">
        <v>0.2855989933013916</v>
      </c>
      <c r="V46">
        <v>0.29461094737052917</v>
      </c>
      <c r="W46">
        <v>0.37507066130638123</v>
      </c>
      <c r="X46">
        <v>0.31311279535293579</v>
      </c>
      <c r="Y46"/>
    </row>
    <row r="47" spans="1:25" x14ac:dyDescent="0.3">
      <c r="A47" t="s">
        <v>530</v>
      </c>
      <c r="B47" t="s">
        <v>109</v>
      </c>
      <c r="C47">
        <v>0.20930229127407074</v>
      </c>
      <c r="D47">
        <v>1</v>
      </c>
      <c r="E47">
        <v>0.9378209114074707</v>
      </c>
      <c r="F47">
        <v>0.51736658811569214</v>
      </c>
      <c r="G47">
        <v>0.7400132417678833</v>
      </c>
      <c r="H47">
        <v>0.58271771669387817</v>
      </c>
      <c r="I47">
        <v>0.47690939903259277</v>
      </c>
      <c r="J47">
        <v>0.6574128270149231</v>
      </c>
      <c r="K47">
        <v>0.34785038232803345</v>
      </c>
      <c r="L47">
        <v>0.75873982906341553</v>
      </c>
      <c r="M47">
        <v>0.8332054615020752</v>
      </c>
      <c r="N47">
        <v>0.81230032444000244</v>
      </c>
      <c r="O47">
        <v>0.9236103892326355</v>
      </c>
      <c r="P47">
        <v>0.60042297840118408</v>
      </c>
      <c r="Q47">
        <v>0.62339997291564941</v>
      </c>
      <c r="R47">
        <v>0.54123502969741821</v>
      </c>
      <c r="S47">
        <v>0.80516469478607178</v>
      </c>
      <c r="T47">
        <v>0.50993233919143677</v>
      </c>
      <c r="U47">
        <v>0.76112842559814453</v>
      </c>
      <c r="V47">
        <v>0.58818924427032471</v>
      </c>
      <c r="W47">
        <v>0.45625779032707214</v>
      </c>
      <c r="X47">
        <v>0.76394027471542358</v>
      </c>
      <c r="Y47"/>
    </row>
    <row r="48" spans="1:25" x14ac:dyDescent="0.3">
      <c r="A48" t="s">
        <v>338</v>
      </c>
      <c r="B48" t="s">
        <v>112</v>
      </c>
      <c r="C48">
        <v>0.22314134240150452</v>
      </c>
      <c r="D48">
        <v>0.16074401140213013</v>
      </c>
      <c r="E48">
        <v>0.50895333290100098</v>
      </c>
      <c r="F48">
        <v>0.46805572509765625</v>
      </c>
      <c r="G48">
        <v>0.28871074318885803</v>
      </c>
      <c r="H48">
        <v>0.20013661682605743</v>
      </c>
      <c r="I48">
        <v>0.56026208400726318</v>
      </c>
      <c r="J48">
        <v>0.57787817716598511</v>
      </c>
      <c r="K48">
        <v>0.63901042938232422</v>
      </c>
      <c r="L48">
        <v>0.50706452131271362</v>
      </c>
      <c r="M48">
        <v>0.54317420721054077</v>
      </c>
      <c r="N48">
        <v>0.25353097915649414</v>
      </c>
      <c r="O48">
        <v>0.6119767427444458</v>
      </c>
      <c r="P48">
        <v>0.58256018161773682</v>
      </c>
      <c r="Q48">
        <v>0.1193729043006897</v>
      </c>
      <c r="R48">
        <v>0.37481608986854553</v>
      </c>
      <c r="S48">
        <v>0.43482637405395508</v>
      </c>
      <c r="T48">
        <v>2.2216979414224625E-2</v>
      </c>
      <c r="U48">
        <v>0.34168335795402527</v>
      </c>
      <c r="V48">
        <v>0.15572820603847504</v>
      </c>
      <c r="W48">
        <v>0.34592658281326294</v>
      </c>
      <c r="X48">
        <v>0.345592200756073</v>
      </c>
      <c r="Y48"/>
    </row>
    <row r="49" spans="1:25" x14ac:dyDescent="0.3">
      <c r="A49" t="s">
        <v>339</v>
      </c>
      <c r="B49" t="s">
        <v>118</v>
      </c>
      <c r="C49">
        <v>0.29222884774208069</v>
      </c>
      <c r="D49">
        <v>0.38117155432701111</v>
      </c>
      <c r="E49">
        <v>0.61870801448822021</v>
      </c>
      <c r="F49">
        <v>0.40161946415901184</v>
      </c>
      <c r="G49">
        <v>0.28486785292625427</v>
      </c>
      <c r="H49">
        <v>0.24215254187583923</v>
      </c>
      <c r="I49">
        <v>0.51008236408233643</v>
      </c>
      <c r="J49">
        <v>0.67509496212005615</v>
      </c>
      <c r="K49">
        <v>0.89298343658447266</v>
      </c>
      <c r="L49">
        <v>0.5081489086151123</v>
      </c>
      <c r="M49">
        <v>0.61586928367614746</v>
      </c>
      <c r="N49">
        <v>0.22682663798332214</v>
      </c>
      <c r="O49">
        <v>0.64978063106536865</v>
      </c>
      <c r="P49">
        <v>0.5135994553565979</v>
      </c>
      <c r="Q49">
        <v>0.11705281585454941</v>
      </c>
      <c r="R49">
        <v>0.31683257222175598</v>
      </c>
      <c r="S49">
        <v>0.20911240577697754</v>
      </c>
      <c r="T49">
        <v>4.3801501393318176E-2</v>
      </c>
      <c r="U49">
        <v>5.365251749753952E-2</v>
      </c>
      <c r="V49">
        <v>0.34172463417053223</v>
      </c>
      <c r="W49">
        <v>0.3615085780620575</v>
      </c>
      <c r="X49">
        <v>0.38552364706993103</v>
      </c>
      <c r="Y49"/>
    </row>
    <row r="50" spans="1:25" x14ac:dyDescent="0.3">
      <c r="A50" t="s">
        <v>340</v>
      </c>
      <c r="B50" t="s">
        <v>119</v>
      </c>
      <c r="C50">
        <v>0.28644055128097534</v>
      </c>
      <c r="D50">
        <v>0.78091782331466675</v>
      </c>
      <c r="E50">
        <v>0.8170275092124939</v>
      </c>
      <c r="F50">
        <v>0.53395211696624756</v>
      </c>
      <c r="G50">
        <v>0.68727576732635498</v>
      </c>
      <c r="H50">
        <v>0.4869745671749115</v>
      </c>
      <c r="I50">
        <v>0.44324600696563721</v>
      </c>
      <c r="J50">
        <v>0.64667081832885742</v>
      </c>
      <c r="K50">
        <v>7.6448753476142883E-2</v>
      </c>
      <c r="L50">
        <v>0.61697095632553101</v>
      </c>
      <c r="M50">
        <v>0.3916739821434021</v>
      </c>
      <c r="N50">
        <v>0.56963002681732178</v>
      </c>
      <c r="O50">
        <v>0.93424093723297119</v>
      </c>
      <c r="P50">
        <v>0.83392667770385742</v>
      </c>
      <c r="Q50">
        <v>0.33911415934562683</v>
      </c>
      <c r="R50">
        <v>0.67736220359802246</v>
      </c>
      <c r="S50">
        <v>0.71057003736495972</v>
      </c>
      <c r="T50">
        <v>0.50167387723922729</v>
      </c>
      <c r="U50">
        <v>0.89463794231414795</v>
      </c>
      <c r="V50">
        <v>0.52193635702133179</v>
      </c>
      <c r="W50">
        <v>0.45651677250862122</v>
      </c>
      <c r="X50">
        <v>0.65111148357391357</v>
      </c>
      <c r="Y50"/>
    </row>
    <row r="51" spans="1:25" x14ac:dyDescent="0.3">
      <c r="A51" t="s">
        <v>341</v>
      </c>
      <c r="B51" t="s">
        <v>113</v>
      </c>
      <c r="C51">
        <v>0.23201337456703186</v>
      </c>
      <c r="D51">
        <v>0.51252347230911255</v>
      </c>
      <c r="E51">
        <v>0.57193750143051147</v>
      </c>
      <c r="F51">
        <v>0.39104616641998291</v>
      </c>
      <c r="G51">
        <v>0.13100026547908783</v>
      </c>
      <c r="H51">
        <v>0.35016342997550964</v>
      </c>
      <c r="I51">
        <v>0.51202654838562012</v>
      </c>
      <c r="J51">
        <v>0.54907065629959106</v>
      </c>
      <c r="K51">
        <v>0.53843909502029419</v>
      </c>
      <c r="L51">
        <v>0.57753598690032959</v>
      </c>
      <c r="M51">
        <v>0.61914992332458496</v>
      </c>
      <c r="N51">
        <v>0.249882772564888</v>
      </c>
      <c r="O51">
        <v>0.69705367088317871</v>
      </c>
      <c r="P51">
        <v>0.20995436608791351</v>
      </c>
      <c r="Q51">
        <v>0.14084236323833466</v>
      </c>
      <c r="R51">
        <v>0.23859076201915741</v>
      </c>
      <c r="S51">
        <v>0.49098771810531616</v>
      </c>
      <c r="T51">
        <v>0.16979749500751495</v>
      </c>
      <c r="U51">
        <v>0.20637314021587372</v>
      </c>
      <c r="V51">
        <v>0.28416404128074646</v>
      </c>
      <c r="W51">
        <v>0.54768508672714233</v>
      </c>
      <c r="X51">
        <v>0.3876587450504303</v>
      </c>
      <c r="Y51"/>
    </row>
    <row r="52" spans="1:25" x14ac:dyDescent="0.3">
      <c r="A52" t="s">
        <v>531</v>
      </c>
      <c r="B52" t="s">
        <v>116</v>
      </c>
      <c r="C52">
        <v>0.21127679944038391</v>
      </c>
      <c r="D52">
        <v>0.93548387289047241</v>
      </c>
      <c r="E52">
        <v>0.4964088499546051</v>
      </c>
      <c r="F52">
        <v>0.32849189639091492</v>
      </c>
      <c r="G52">
        <v>0.13130192458629608</v>
      </c>
      <c r="H52">
        <v>0.31698653101921082</v>
      </c>
      <c r="I52">
        <v>0.57326829433441162</v>
      </c>
      <c r="J52">
        <v>0.39889529347419739</v>
      </c>
      <c r="K52">
        <v>0.23433214426040649</v>
      </c>
      <c r="L52">
        <v>0.32075643539428711</v>
      </c>
      <c r="M52">
        <v>0.75709682703018188</v>
      </c>
      <c r="N52">
        <v>0.20631022751331329</v>
      </c>
      <c r="O52">
        <v>0.65573900938034058</v>
      </c>
      <c r="P52">
        <v>0.41227564215660095</v>
      </c>
      <c r="Q52">
        <v>0.16252774000167847</v>
      </c>
      <c r="R52">
        <v>0.27482625842094421</v>
      </c>
      <c r="S52">
        <v>0.13940127193927765</v>
      </c>
      <c r="T52">
        <v>0.15090985596179962</v>
      </c>
      <c r="U52">
        <v>3.6203153431415558E-2</v>
      </c>
      <c r="V52">
        <v>0.33851730823516846</v>
      </c>
      <c r="W52">
        <v>0.63392698764801025</v>
      </c>
      <c r="X52">
        <v>0.38438206911087036</v>
      </c>
      <c r="Y52"/>
    </row>
    <row r="53" spans="1:25" x14ac:dyDescent="0.3">
      <c r="A53" t="s">
        <v>342</v>
      </c>
      <c r="B53" t="s">
        <v>117</v>
      </c>
      <c r="C53">
        <v>0.21930006146430969</v>
      </c>
      <c r="D53">
        <v>0.93778800964355469</v>
      </c>
      <c r="E53">
        <v>0.83109110593795776</v>
      </c>
      <c r="F53">
        <v>0.47187021374702454</v>
      </c>
      <c r="G53">
        <v>0.66590112447738647</v>
      </c>
      <c r="H53">
        <v>0.59978723526000977</v>
      </c>
      <c r="I53">
        <v>0.42273032665252686</v>
      </c>
      <c r="J53">
        <v>0.57595771551132202</v>
      </c>
      <c r="K53">
        <v>0.17341729998588562</v>
      </c>
      <c r="L53">
        <v>0.80269038677215576</v>
      </c>
      <c r="M53">
        <v>0.76799142360687256</v>
      </c>
      <c r="N53">
        <v>0.71475785970687866</v>
      </c>
      <c r="O53">
        <v>0.95732361078262329</v>
      </c>
      <c r="P53">
        <v>0.72917073965072632</v>
      </c>
      <c r="Q53">
        <v>0.37753769755363464</v>
      </c>
      <c r="R53">
        <v>0.72064411640167236</v>
      </c>
      <c r="S53">
        <v>0.57972180843353271</v>
      </c>
      <c r="T53">
        <v>0.37455207109451294</v>
      </c>
      <c r="U53">
        <v>0.58277517557144165</v>
      </c>
      <c r="V53">
        <v>0.43122807145118713</v>
      </c>
      <c r="W53">
        <v>0.42010751366615295</v>
      </c>
      <c r="X53">
        <v>0.69616985321044922</v>
      </c>
      <c r="Y53"/>
    </row>
    <row r="54" spans="1:25" x14ac:dyDescent="0.3">
      <c r="A54" t="s">
        <v>532</v>
      </c>
      <c r="B54" t="s">
        <v>111</v>
      </c>
      <c r="C54">
        <v>0.50565767288208008</v>
      </c>
      <c r="D54">
        <v>0.86175113916397095</v>
      </c>
      <c r="E54">
        <v>0.75158846378326416</v>
      </c>
      <c r="F54">
        <v>0.38448509573936462</v>
      </c>
      <c r="G54">
        <v>0.55800116062164307</v>
      </c>
      <c r="H54">
        <v>0.63247871398925781</v>
      </c>
      <c r="I54">
        <v>0.48842900991439819</v>
      </c>
      <c r="J54">
        <v>0.49378344416618347</v>
      </c>
      <c r="K54">
        <v>0.1009049266576767</v>
      </c>
      <c r="L54">
        <v>0.57417416572570801</v>
      </c>
      <c r="M54">
        <v>0.56569677591323853</v>
      </c>
      <c r="N54">
        <v>0.401195228099823</v>
      </c>
      <c r="O54">
        <v>0.87253183126449585</v>
      </c>
      <c r="P54">
        <v>0.60504084825515747</v>
      </c>
      <c r="Q54">
        <v>0.56360214948654175</v>
      </c>
      <c r="R54">
        <v>0.57700693607330322</v>
      </c>
      <c r="S54">
        <v>0.32956430315971375</v>
      </c>
      <c r="T54">
        <v>0.40450465679168701</v>
      </c>
      <c r="U54">
        <v>0.56533354520797729</v>
      </c>
      <c r="V54">
        <v>0.38877701759338379</v>
      </c>
      <c r="W54">
        <v>0.4232637882232666</v>
      </c>
      <c r="X54">
        <v>0.65144896507263184</v>
      </c>
      <c r="Y54"/>
    </row>
    <row r="55" spans="1:25" x14ac:dyDescent="0.3">
      <c r="A55" t="s">
        <v>533</v>
      </c>
      <c r="B55" t="s">
        <v>114</v>
      </c>
      <c r="C55">
        <v>0.18030600249767303</v>
      </c>
      <c r="D55">
        <v>0.60599076747894287</v>
      </c>
      <c r="E55">
        <v>0.69082605838775635</v>
      </c>
      <c r="F55">
        <v>0.5005912184715271</v>
      </c>
      <c r="G55">
        <v>0.65191155672073364</v>
      </c>
      <c r="H55">
        <v>0.4701189398765564</v>
      </c>
      <c r="I55">
        <v>0.65737652778625488</v>
      </c>
      <c r="J55">
        <v>0.58842027187347412</v>
      </c>
      <c r="K55">
        <v>3.2855093479156494E-2</v>
      </c>
      <c r="L55">
        <v>0.62590491771697998</v>
      </c>
      <c r="M55">
        <v>0.63790148496627808</v>
      </c>
      <c r="N55">
        <v>0.44795417785644531</v>
      </c>
      <c r="O55">
        <v>0.94339555501937866</v>
      </c>
      <c r="P55">
        <v>0.71486186981201172</v>
      </c>
      <c r="Q55">
        <v>0.48142498731613159</v>
      </c>
      <c r="R55">
        <v>0.61022746562957764</v>
      </c>
      <c r="S55">
        <v>0.6732448935508728</v>
      </c>
      <c r="T55">
        <v>0.32666492462158203</v>
      </c>
      <c r="U55">
        <v>0.47473442554473877</v>
      </c>
      <c r="V55">
        <v>0.46766030788421631</v>
      </c>
      <c r="W55">
        <v>0.5315747857093811</v>
      </c>
      <c r="X55">
        <v>0.63108968734741211</v>
      </c>
      <c r="Y55">
        <v>1</v>
      </c>
    </row>
    <row r="56" spans="1:25" x14ac:dyDescent="0.3">
      <c r="A56" t="s">
        <v>343</v>
      </c>
      <c r="B56" t="s">
        <v>110</v>
      </c>
      <c r="C56">
        <v>0.34476640820503235</v>
      </c>
      <c r="D56">
        <v>0.69259250164031982</v>
      </c>
      <c r="E56">
        <v>0.67669922113418579</v>
      </c>
      <c r="F56">
        <v>0.40262910723686218</v>
      </c>
      <c r="G56">
        <v>0.40252840518951416</v>
      </c>
      <c r="H56">
        <v>0.47496640682220459</v>
      </c>
      <c r="I56">
        <v>0.48253560066223145</v>
      </c>
      <c r="J56">
        <v>0.68030917644500732</v>
      </c>
      <c r="K56">
        <v>0.13018575310707092</v>
      </c>
      <c r="L56">
        <v>0.42545530200004578</v>
      </c>
      <c r="M56">
        <v>0.38269096612930298</v>
      </c>
      <c r="N56">
        <v>0.37648704648017883</v>
      </c>
      <c r="O56">
        <v>0.9669533371925354</v>
      </c>
      <c r="P56">
        <v>0.76584303379058838</v>
      </c>
      <c r="Q56">
        <v>0.31148660182952881</v>
      </c>
      <c r="R56">
        <v>0.50004512071609497</v>
      </c>
      <c r="S56">
        <v>0.39178663492202759</v>
      </c>
      <c r="T56">
        <v>0.33851921558380127</v>
      </c>
      <c r="U56">
        <v>0.58560240268707275</v>
      </c>
      <c r="V56">
        <v>0.41706329584121704</v>
      </c>
      <c r="W56">
        <v>0.52350759506225586</v>
      </c>
      <c r="X56">
        <v>0.57431268692016602</v>
      </c>
      <c r="Y56"/>
    </row>
    <row r="57" spans="1:25" x14ac:dyDescent="0.3">
      <c r="A57" t="s">
        <v>344</v>
      </c>
      <c r="B57" t="s">
        <v>115</v>
      </c>
      <c r="C57">
        <v>0.2140459418296814</v>
      </c>
      <c r="D57">
        <v>0.24228736758232117</v>
      </c>
      <c r="E57">
        <v>0.45701992511749268</v>
      </c>
      <c r="F57">
        <v>0.33567145466804504</v>
      </c>
      <c r="G57">
        <v>0.14326572418212891</v>
      </c>
      <c r="H57">
        <v>0.36955344676971436</v>
      </c>
      <c r="I57">
        <v>0.5459931492805481</v>
      </c>
      <c r="J57">
        <v>0.68656331300735474</v>
      </c>
      <c r="K57">
        <v>0.88286006450653076</v>
      </c>
      <c r="L57">
        <v>0.42968228459358215</v>
      </c>
      <c r="M57">
        <v>0.69633269309997559</v>
      </c>
      <c r="N57">
        <v>0.20135475695133209</v>
      </c>
      <c r="O57">
        <v>0.60383880138397217</v>
      </c>
      <c r="P57">
        <v>0.30140519142150879</v>
      </c>
      <c r="Q57">
        <v>4.4980034232139587E-2</v>
      </c>
      <c r="R57">
        <v>0.21527169644832611</v>
      </c>
      <c r="S57">
        <v>0.28744974732398987</v>
      </c>
      <c r="T57">
        <v>0.15171666443347931</v>
      </c>
      <c r="U57">
        <v>0.26085862517356873</v>
      </c>
      <c r="V57">
        <v>0.33246970176696777</v>
      </c>
      <c r="W57">
        <v>0.26835018396377563</v>
      </c>
      <c r="X57">
        <v>0.38772180676460266</v>
      </c>
      <c r="Y57">
        <v>1</v>
      </c>
    </row>
    <row r="58" spans="1:25" x14ac:dyDescent="0.3">
      <c r="A58" t="s">
        <v>345</v>
      </c>
      <c r="B58" t="s">
        <v>122</v>
      </c>
      <c r="C58">
        <v>0.22708030045032501</v>
      </c>
      <c r="D58">
        <v>0.58148080110549927</v>
      </c>
      <c r="E58">
        <v>0.54978400468826294</v>
      </c>
      <c r="F58">
        <v>0.563728928565979</v>
      </c>
      <c r="G58">
        <v>0.44664031267166138</v>
      </c>
      <c r="H58">
        <v>0.34977418184280396</v>
      </c>
      <c r="I58">
        <v>0.50142723321914673</v>
      </c>
      <c r="J58">
        <v>0.57531780004501343</v>
      </c>
      <c r="K58">
        <v>0.94489407539367676</v>
      </c>
      <c r="L58">
        <v>0.45035803318023682</v>
      </c>
      <c r="M58">
        <v>0.59343719482421875</v>
      </c>
      <c r="N58">
        <v>0.29320937395095825</v>
      </c>
      <c r="O58">
        <v>0.77238631248474121</v>
      </c>
      <c r="P58">
        <v>0.66741281747817993</v>
      </c>
      <c r="Q58">
        <v>0.31058141589164734</v>
      </c>
      <c r="R58">
        <v>0.28947600722312927</v>
      </c>
      <c r="S58">
        <v>0.41131213307380676</v>
      </c>
      <c r="T58">
        <v>0.19185802340507507</v>
      </c>
      <c r="U58">
        <v>0.40124136209487915</v>
      </c>
      <c r="V58">
        <v>0.29711234569549561</v>
      </c>
      <c r="W58">
        <v>0.50139904022216797</v>
      </c>
      <c r="X58">
        <v>0.5008392333984375</v>
      </c>
      <c r="Y58">
        <v>1</v>
      </c>
    </row>
    <row r="59" spans="1:25" x14ac:dyDescent="0.3">
      <c r="A59" t="s">
        <v>346</v>
      </c>
      <c r="B59" t="s">
        <v>121</v>
      </c>
      <c r="C59">
        <v>0.21580345928668976</v>
      </c>
      <c r="D59">
        <v>0.58852040767669678</v>
      </c>
      <c r="E59">
        <v>0.61758488416671753</v>
      </c>
      <c r="F59">
        <v>0.44762271642684937</v>
      </c>
      <c r="G59">
        <v>0.28070902824401855</v>
      </c>
      <c r="H59">
        <v>0.36857923865318298</v>
      </c>
      <c r="I59">
        <v>0.53540998697280884</v>
      </c>
      <c r="J59">
        <v>0.63339275121688843</v>
      </c>
      <c r="K59">
        <v>0.50158071517944336</v>
      </c>
      <c r="L59">
        <v>0.41819944977760315</v>
      </c>
      <c r="M59">
        <v>0.50767171382904053</v>
      </c>
      <c r="N59">
        <v>0.31088763475418091</v>
      </c>
      <c r="O59">
        <v>0.92675840854644775</v>
      </c>
      <c r="P59">
        <v>0.80579465627670288</v>
      </c>
      <c r="Q59">
        <v>0.32386189699172974</v>
      </c>
      <c r="R59">
        <v>0.59993422031402588</v>
      </c>
      <c r="S59">
        <v>0.22028341889381409</v>
      </c>
      <c r="T59">
        <v>0.21301743388175964</v>
      </c>
      <c r="U59">
        <v>0.30062216520309448</v>
      </c>
      <c r="V59">
        <v>0.36013650894165039</v>
      </c>
      <c r="W59">
        <v>0.38404643535614014</v>
      </c>
      <c r="X59">
        <v>0.54937618970870972</v>
      </c>
      <c r="Y59"/>
    </row>
    <row r="60" spans="1:25" x14ac:dyDescent="0.3">
      <c r="A60" t="s">
        <v>347</v>
      </c>
      <c r="B60" t="s">
        <v>120</v>
      </c>
      <c r="C60">
        <v>0.34982767701148987</v>
      </c>
      <c r="D60">
        <v>0.46020147204399109</v>
      </c>
      <c r="E60">
        <v>0.51676446199417114</v>
      </c>
      <c r="F60">
        <v>0.29228690266609192</v>
      </c>
      <c r="G60">
        <v>0.2549692690372467</v>
      </c>
      <c r="H60">
        <v>0.34986338019371033</v>
      </c>
      <c r="I60">
        <v>0.50140959024429321</v>
      </c>
      <c r="J60">
        <v>0.60347694158554077</v>
      </c>
      <c r="K60">
        <v>0.54289388656616211</v>
      </c>
      <c r="L60">
        <v>0.36300694942474365</v>
      </c>
      <c r="M60">
        <v>0.46060249209403992</v>
      </c>
      <c r="N60">
        <v>0.24867211282253265</v>
      </c>
      <c r="O60">
        <v>0.52065485715866089</v>
      </c>
      <c r="P60">
        <v>0.1152641624212265</v>
      </c>
      <c r="Q60">
        <v>0.21085254848003387</v>
      </c>
      <c r="R60">
        <v>0.38586753606796265</v>
      </c>
      <c r="S60">
        <v>0.24546521902084351</v>
      </c>
      <c r="T60">
        <v>0.15277129411697388</v>
      </c>
      <c r="U60">
        <v>0.43359220027923584</v>
      </c>
      <c r="V60">
        <v>0.26428884267807007</v>
      </c>
      <c r="W60">
        <v>0.45076346397399902</v>
      </c>
      <c r="X60">
        <v>0.41286593675613403</v>
      </c>
      <c r="Y60">
        <v>1</v>
      </c>
    </row>
    <row r="61" spans="1:25" x14ac:dyDescent="0.3">
      <c r="A61" t="s">
        <v>534</v>
      </c>
      <c r="B61" t="s">
        <v>123</v>
      </c>
      <c r="C61">
        <v>0.35082250833511353</v>
      </c>
      <c r="D61">
        <v>0.87135285139083862</v>
      </c>
      <c r="E61">
        <v>0.66791790723800659</v>
      </c>
      <c r="F61">
        <v>0.43222656846046448</v>
      </c>
      <c r="G61">
        <v>0.60107684135437012</v>
      </c>
      <c r="H61">
        <v>0.56528788805007935</v>
      </c>
      <c r="I61">
        <v>0.3544863760471344</v>
      </c>
      <c r="J61">
        <v>0.39293241500854492</v>
      </c>
      <c r="K61" t="s">
        <v>508</v>
      </c>
      <c r="L61">
        <v>0.14339460432529449</v>
      </c>
      <c r="M61">
        <v>0.5497928261756897</v>
      </c>
      <c r="N61">
        <v>0.52067238092422485</v>
      </c>
      <c r="O61">
        <v>0.98455524444580078</v>
      </c>
      <c r="P61">
        <v>0.91550290584564209</v>
      </c>
      <c r="Q61">
        <v>0.30253073573112488</v>
      </c>
      <c r="R61">
        <v>0.59514570236206055</v>
      </c>
      <c r="S61">
        <v>0.50523996353149414</v>
      </c>
      <c r="T61">
        <v>0.50219088792800903</v>
      </c>
      <c r="U61">
        <v>0.59152626991271973</v>
      </c>
      <c r="V61">
        <v>0.55228918790817261</v>
      </c>
      <c r="W61">
        <v>0.52207815647125244</v>
      </c>
      <c r="X61">
        <v>0.67150962352752686</v>
      </c>
      <c r="Y61"/>
    </row>
    <row r="62" spans="1:25" x14ac:dyDescent="0.3">
      <c r="A62" t="s">
        <v>348</v>
      </c>
      <c r="B62" t="s">
        <v>124</v>
      </c>
      <c r="C62">
        <v>0.37127864360809326</v>
      </c>
      <c r="D62">
        <v>0.48554015159606934</v>
      </c>
      <c r="E62">
        <v>0.43544131517410278</v>
      </c>
      <c r="F62">
        <v>0.37297198176383972</v>
      </c>
      <c r="G62">
        <v>0.26942357420921326</v>
      </c>
      <c r="H62">
        <v>0.31919914484024048</v>
      </c>
      <c r="I62">
        <v>0.50301551818847656</v>
      </c>
      <c r="J62">
        <v>0.57421272993087769</v>
      </c>
      <c r="K62">
        <v>0.39940235018730164</v>
      </c>
      <c r="L62">
        <v>0.27022361755371094</v>
      </c>
      <c r="M62">
        <v>0.44268026947975159</v>
      </c>
      <c r="N62">
        <v>0.19771075248718262</v>
      </c>
      <c r="O62">
        <v>0.62125027179718018</v>
      </c>
      <c r="P62">
        <v>0.4695410430431366</v>
      </c>
      <c r="Q62">
        <v>0.25883206725120544</v>
      </c>
      <c r="R62">
        <v>0.29217931628227234</v>
      </c>
      <c r="S62">
        <v>0.26097270846366882</v>
      </c>
      <c r="T62">
        <v>0.10939771682024002</v>
      </c>
      <c r="U62">
        <v>0.42066860198974609</v>
      </c>
      <c r="V62">
        <v>0.35369911789894104</v>
      </c>
      <c r="W62">
        <v>0.47051733732223511</v>
      </c>
      <c r="X62">
        <v>0.37426954507827759</v>
      </c>
      <c r="Y62">
        <v>1</v>
      </c>
    </row>
    <row r="63" spans="1:25" x14ac:dyDescent="0.3">
      <c r="A63" t="s">
        <v>349</v>
      </c>
      <c r="B63" t="s">
        <v>125</v>
      </c>
      <c r="C63">
        <v>0.24536241590976715</v>
      </c>
      <c r="D63">
        <v>0.60177528858184814</v>
      </c>
      <c r="E63">
        <v>0.70760977268218994</v>
      </c>
      <c r="F63">
        <v>0.54977834224700928</v>
      </c>
      <c r="G63">
        <v>0.57543736696243286</v>
      </c>
      <c r="H63">
        <v>0.58729511499404907</v>
      </c>
      <c r="I63">
        <v>0.52812063694000244</v>
      </c>
      <c r="J63">
        <v>0.71299207210540771</v>
      </c>
      <c r="K63">
        <v>0.43713858723640442</v>
      </c>
      <c r="L63">
        <v>0.68099409341812134</v>
      </c>
      <c r="M63">
        <v>0.66107654571533203</v>
      </c>
      <c r="N63">
        <v>0.63567715883255005</v>
      </c>
      <c r="O63">
        <v>0.82535046339035034</v>
      </c>
      <c r="P63">
        <v>0.83809930086135864</v>
      </c>
      <c r="Q63">
        <v>0.3471275269985199</v>
      </c>
      <c r="R63">
        <v>0.62467104196548462</v>
      </c>
      <c r="S63">
        <v>0.44796541333198547</v>
      </c>
      <c r="T63">
        <v>0.38093221187591553</v>
      </c>
      <c r="U63">
        <v>0.67398607730865479</v>
      </c>
      <c r="V63">
        <v>0.47341197729110718</v>
      </c>
      <c r="W63">
        <v>0.34762772917747498</v>
      </c>
      <c r="X63">
        <v>0.65051847696304321</v>
      </c>
      <c r="Y63"/>
    </row>
    <row r="64" spans="1:25" x14ac:dyDescent="0.3">
      <c r="A64" t="s">
        <v>350</v>
      </c>
      <c r="B64" t="s">
        <v>128</v>
      </c>
      <c r="C64">
        <v>0.25051668286323547</v>
      </c>
      <c r="D64">
        <v>0.68548333644866943</v>
      </c>
      <c r="E64">
        <v>0.67666488885879517</v>
      </c>
      <c r="F64">
        <v>0.438142329454422</v>
      </c>
      <c r="G64">
        <v>0.44767260551452637</v>
      </c>
      <c r="H64">
        <v>0.64303278923034668</v>
      </c>
      <c r="I64">
        <v>0.71076726913452148</v>
      </c>
      <c r="J64">
        <v>0.58986002206802368</v>
      </c>
      <c r="K64">
        <v>0.82172685861587524</v>
      </c>
      <c r="L64">
        <v>0.55569297075271606</v>
      </c>
      <c r="M64">
        <v>0.67791926860809326</v>
      </c>
      <c r="N64">
        <v>0.46880143880844116</v>
      </c>
      <c r="O64">
        <v>0.9282347559928894</v>
      </c>
      <c r="P64">
        <v>0.7583886981010437</v>
      </c>
      <c r="Q64">
        <v>0.33217200636863708</v>
      </c>
      <c r="R64">
        <v>0.40683311223983765</v>
      </c>
      <c r="S64">
        <v>0.21471600234508514</v>
      </c>
      <c r="T64">
        <v>0.28914162516593933</v>
      </c>
      <c r="U64">
        <v>0.35914817452430725</v>
      </c>
      <c r="V64">
        <v>0.41255378723144531</v>
      </c>
      <c r="W64">
        <v>0.34719061851501465</v>
      </c>
      <c r="X64">
        <v>0.56643128395080566</v>
      </c>
      <c r="Y64">
        <v>1</v>
      </c>
    </row>
    <row r="65" spans="1:25" x14ac:dyDescent="0.3">
      <c r="A65" t="s">
        <v>351</v>
      </c>
      <c r="B65" t="s">
        <v>126</v>
      </c>
      <c r="C65">
        <v>0.1832927018404007</v>
      </c>
      <c r="D65">
        <v>0.71915364265441895</v>
      </c>
      <c r="E65">
        <v>0.82029283046722412</v>
      </c>
      <c r="F65">
        <v>0.55388039350509644</v>
      </c>
      <c r="G65">
        <v>0.52262067794799805</v>
      </c>
      <c r="H65">
        <v>0.53006058931350708</v>
      </c>
      <c r="I65">
        <v>0.55647599697113037</v>
      </c>
      <c r="J65">
        <v>0.68859803676605225</v>
      </c>
      <c r="K65">
        <v>0.39643251895904541</v>
      </c>
      <c r="L65">
        <v>0.56945329904556274</v>
      </c>
      <c r="M65">
        <v>0.70993924140930176</v>
      </c>
      <c r="N65">
        <v>0.53784555196762085</v>
      </c>
      <c r="O65">
        <v>0.90280413627624512</v>
      </c>
      <c r="P65">
        <v>0.79300570487976074</v>
      </c>
      <c r="Q65">
        <v>0.27858352661132813</v>
      </c>
      <c r="R65">
        <v>0.63407516479492188</v>
      </c>
      <c r="S65">
        <v>0.46222078800201416</v>
      </c>
      <c r="T65">
        <v>0.32723504304885864</v>
      </c>
      <c r="U65">
        <v>0.61807841062545776</v>
      </c>
      <c r="V65">
        <v>0.41019338369369507</v>
      </c>
      <c r="W65">
        <v>0.35454019904136658</v>
      </c>
      <c r="X65">
        <v>0.61480003595352173</v>
      </c>
      <c r="Y65">
        <v>1</v>
      </c>
    </row>
    <row r="66" spans="1:25" x14ac:dyDescent="0.3">
      <c r="A66" t="s">
        <v>352</v>
      </c>
      <c r="B66" t="s">
        <v>127</v>
      </c>
      <c r="C66">
        <v>0.36475926637649536</v>
      </c>
      <c r="D66">
        <v>0.58290868997573853</v>
      </c>
      <c r="E66">
        <v>0.64321047067642212</v>
      </c>
      <c r="F66">
        <v>0.45237722992897034</v>
      </c>
      <c r="G66">
        <v>0.54642999172210693</v>
      </c>
      <c r="H66">
        <v>0.61024588346481323</v>
      </c>
      <c r="I66">
        <v>0.49824637174606323</v>
      </c>
      <c r="J66">
        <v>0.60684680938720703</v>
      </c>
      <c r="K66">
        <v>0.26997077465057373</v>
      </c>
      <c r="L66">
        <v>0.65759086608886719</v>
      </c>
      <c r="M66">
        <v>0.45236650109291077</v>
      </c>
      <c r="N66">
        <v>0.32719576358795166</v>
      </c>
      <c r="O66">
        <v>0.79975569248199463</v>
      </c>
      <c r="P66">
        <v>0.66669964790344238</v>
      </c>
      <c r="Q66">
        <v>0.29180687665939331</v>
      </c>
      <c r="R66">
        <v>0.54102754592895508</v>
      </c>
      <c r="S66">
        <v>0.48665696382522583</v>
      </c>
      <c r="T66">
        <v>0.31970870494842529</v>
      </c>
      <c r="U66">
        <v>0.71139490604400635</v>
      </c>
      <c r="V66">
        <v>0.37425234913825989</v>
      </c>
      <c r="W66">
        <v>0.37413620948791504</v>
      </c>
      <c r="X66">
        <v>0.56755191087722778</v>
      </c>
      <c r="Y66">
        <v>1</v>
      </c>
    </row>
    <row r="67" spans="1:25" x14ac:dyDescent="0.3">
      <c r="A67" t="s">
        <v>535</v>
      </c>
      <c r="B67" t="s">
        <v>129</v>
      </c>
      <c r="C67">
        <v>0.2681412398815155</v>
      </c>
      <c r="D67">
        <v>0.72792017459869385</v>
      </c>
      <c r="E67">
        <v>0.67330169677734375</v>
      </c>
      <c r="F67">
        <v>0.6731564998626709</v>
      </c>
      <c r="G67">
        <v>0.64667457342147827</v>
      </c>
      <c r="H67">
        <v>0.74193990230560303</v>
      </c>
      <c r="I67">
        <v>3.4047741442918777E-2</v>
      </c>
      <c r="J67">
        <v>0.34351640939712524</v>
      </c>
      <c r="K67" t="s">
        <v>508</v>
      </c>
      <c r="L67">
        <v>0.17861390113830566</v>
      </c>
      <c r="M67">
        <v>0.55761855840682983</v>
      </c>
      <c r="N67">
        <v>0.61358773708343506</v>
      </c>
      <c r="O67">
        <v>0.95220869779586792</v>
      </c>
      <c r="P67">
        <v>0.86746811866760254</v>
      </c>
      <c r="Q67">
        <v>0.32324302196502686</v>
      </c>
      <c r="R67">
        <v>0.56476068496704102</v>
      </c>
      <c r="S67">
        <v>0.81920456886291504</v>
      </c>
      <c r="T67">
        <v>0.56221103668212891</v>
      </c>
      <c r="U67">
        <v>0.76039594411849976</v>
      </c>
      <c r="V67">
        <v>0.67065203189849854</v>
      </c>
      <c r="W67">
        <v>0.59955155849456787</v>
      </c>
      <c r="X67">
        <v>0.73634785413742065</v>
      </c>
      <c r="Y67"/>
    </row>
    <row r="68" spans="1:25" x14ac:dyDescent="0.3">
      <c r="A68" t="s">
        <v>353</v>
      </c>
      <c r="B68" t="s">
        <v>130</v>
      </c>
      <c r="C68">
        <v>0.40339121222496033</v>
      </c>
      <c r="D68">
        <v>0.90199613571166992</v>
      </c>
      <c r="E68">
        <v>0.89279913902282715</v>
      </c>
      <c r="F68">
        <v>0.48659428954124451</v>
      </c>
      <c r="G68">
        <v>0.59838593006134033</v>
      </c>
      <c r="H68">
        <v>0.56504559516906738</v>
      </c>
      <c r="I68">
        <v>0.51187002658843994</v>
      </c>
      <c r="J68">
        <v>0.73075544834136963</v>
      </c>
      <c r="K68">
        <v>0.32206243276596069</v>
      </c>
      <c r="L68">
        <v>0.59845107793807983</v>
      </c>
      <c r="M68">
        <v>0.80830168724060059</v>
      </c>
      <c r="N68">
        <v>0.70074111223220825</v>
      </c>
      <c r="O68">
        <v>0.90361183881759644</v>
      </c>
      <c r="P68">
        <v>0.62160360813140869</v>
      </c>
      <c r="Q68">
        <v>0.48617976903915405</v>
      </c>
      <c r="R68">
        <v>0.58652603626251221</v>
      </c>
      <c r="S68">
        <v>0.51289242506027222</v>
      </c>
      <c r="T68">
        <v>0.40003392100334167</v>
      </c>
      <c r="U68">
        <v>0.53663063049316406</v>
      </c>
      <c r="V68">
        <v>0.46082687377929688</v>
      </c>
      <c r="W68">
        <v>0.53617292642593384</v>
      </c>
      <c r="X68">
        <v>0.69106084108352661</v>
      </c>
      <c r="Y68"/>
    </row>
    <row r="69" spans="1:25" x14ac:dyDescent="0.3">
      <c r="A69" t="s">
        <v>536</v>
      </c>
      <c r="B69" t="s">
        <v>131</v>
      </c>
      <c r="C69">
        <v>0.27934038639068604</v>
      </c>
      <c r="D69">
        <v>0.91132891178131104</v>
      </c>
      <c r="E69">
        <v>0.77543884515762329</v>
      </c>
      <c r="F69">
        <v>0.51504361629486084</v>
      </c>
      <c r="G69">
        <v>0.71406465768814087</v>
      </c>
      <c r="H69">
        <v>0.63989073038101196</v>
      </c>
      <c r="I69">
        <v>0.54171836376190186</v>
      </c>
      <c r="J69">
        <v>0.67989218235015869</v>
      </c>
      <c r="K69">
        <v>9.6082150936126709E-2</v>
      </c>
      <c r="L69">
        <v>0.26632797718048096</v>
      </c>
      <c r="M69">
        <v>0.37574389576911926</v>
      </c>
      <c r="N69">
        <v>0.38744914531707764</v>
      </c>
      <c r="O69">
        <v>0.91588902473449707</v>
      </c>
      <c r="P69">
        <v>0.58495938777923584</v>
      </c>
      <c r="Q69">
        <v>0.67198151350021362</v>
      </c>
      <c r="R69">
        <v>0.49910074472427368</v>
      </c>
      <c r="S69">
        <v>0.59049856662750244</v>
      </c>
      <c r="T69">
        <v>0.5036051869392395</v>
      </c>
      <c r="U69">
        <v>0.69545114040374756</v>
      </c>
      <c r="V69">
        <v>0.44417610764503479</v>
      </c>
      <c r="W69">
        <v>0.45492756366729736</v>
      </c>
      <c r="X69">
        <v>0.69987881183624268</v>
      </c>
      <c r="Y69"/>
    </row>
    <row r="70" spans="1:25" x14ac:dyDescent="0.3">
      <c r="A70" t="s">
        <v>354</v>
      </c>
      <c r="B70" t="s">
        <v>132</v>
      </c>
      <c r="C70">
        <v>0.34926897287368774</v>
      </c>
      <c r="D70">
        <v>0.39817154407501221</v>
      </c>
      <c r="E70">
        <v>0.81098026037216187</v>
      </c>
      <c r="F70">
        <v>0.50907802581787109</v>
      </c>
      <c r="G70">
        <v>0.37216398119926453</v>
      </c>
      <c r="H70">
        <v>0.32746821641921997</v>
      </c>
      <c r="I70">
        <v>0.5055774450302124</v>
      </c>
      <c r="J70">
        <v>0.56152427196502686</v>
      </c>
      <c r="K70">
        <v>0.7365257740020752</v>
      </c>
      <c r="L70">
        <v>0.17489729821681976</v>
      </c>
      <c r="M70">
        <v>0.362129807472229</v>
      </c>
      <c r="N70">
        <v>0.26717042922973633</v>
      </c>
      <c r="O70">
        <v>0.81254005432128906</v>
      </c>
      <c r="P70">
        <v>0.6056097149848938</v>
      </c>
      <c r="Q70">
        <v>0.1933925598859787</v>
      </c>
      <c r="R70">
        <v>0.53876644372940063</v>
      </c>
      <c r="S70">
        <v>0.61655855178833008</v>
      </c>
      <c r="T70">
        <v>0.12829636037349701</v>
      </c>
      <c r="U70">
        <v>0.6424674391746521</v>
      </c>
      <c r="V70">
        <v>0.34271392226219177</v>
      </c>
      <c r="W70">
        <v>0.60571736097335815</v>
      </c>
      <c r="X70">
        <v>0.48862653970718384</v>
      </c>
      <c r="Y70">
        <v>1</v>
      </c>
    </row>
    <row r="71" spans="1:25" x14ac:dyDescent="0.3">
      <c r="A71" t="s">
        <v>355</v>
      </c>
      <c r="B71" t="s">
        <v>134</v>
      </c>
      <c r="C71">
        <v>0.22365689277648926</v>
      </c>
      <c r="D71">
        <v>0.46990308165550232</v>
      </c>
      <c r="E71">
        <v>0.54863083362579346</v>
      </c>
      <c r="F71">
        <v>0.39794737100601196</v>
      </c>
      <c r="G71">
        <v>0.20634390413761139</v>
      </c>
      <c r="H71">
        <v>0.4525667130947113</v>
      </c>
      <c r="I71">
        <v>0.51017260551452637</v>
      </c>
      <c r="J71">
        <v>0.74701070785522461</v>
      </c>
      <c r="K71">
        <v>0.27464461326599121</v>
      </c>
      <c r="L71">
        <v>0.58760052919387817</v>
      </c>
      <c r="M71">
        <v>0.67059367895126343</v>
      </c>
      <c r="N71">
        <v>0.3644944429397583</v>
      </c>
      <c r="O71">
        <v>0.87392663955688477</v>
      </c>
      <c r="P71">
        <v>0.60575675964355469</v>
      </c>
      <c r="Q71">
        <v>0.15645599365234375</v>
      </c>
      <c r="R71">
        <v>0.23934751749038696</v>
      </c>
      <c r="S71">
        <v>0.40922874212265015</v>
      </c>
      <c r="T71">
        <v>0.18203175067901611</v>
      </c>
      <c r="U71">
        <v>0.46873781085014343</v>
      </c>
      <c r="V71">
        <v>0.27713644504547119</v>
      </c>
      <c r="W71">
        <v>0.40194559097290039</v>
      </c>
      <c r="X71">
        <v>0.47585222125053406</v>
      </c>
      <c r="Y71"/>
    </row>
    <row r="72" spans="1:25" x14ac:dyDescent="0.3">
      <c r="A72" t="s">
        <v>537</v>
      </c>
      <c r="B72" t="s">
        <v>138</v>
      </c>
      <c r="C72">
        <v>0.3019157350063324</v>
      </c>
      <c r="D72">
        <v>0.7100529670715332</v>
      </c>
      <c r="E72">
        <v>0.79538559913635254</v>
      </c>
      <c r="F72">
        <v>0.39727935194969177</v>
      </c>
      <c r="G72">
        <v>0.64340829849243164</v>
      </c>
      <c r="H72">
        <v>0.61016213893890381</v>
      </c>
      <c r="I72">
        <v>0.47115525603294373</v>
      </c>
      <c r="J72">
        <v>0.45452037453651428</v>
      </c>
      <c r="K72">
        <v>0.24465328454971313</v>
      </c>
      <c r="L72">
        <v>0.64774411916732788</v>
      </c>
      <c r="M72">
        <v>0.57980793714523315</v>
      </c>
      <c r="N72">
        <v>0.38209205865859985</v>
      </c>
      <c r="O72">
        <v>0.90809285640716553</v>
      </c>
      <c r="P72">
        <v>0.60284119844436646</v>
      </c>
      <c r="Q72">
        <v>0.53970181941986084</v>
      </c>
      <c r="R72">
        <v>0.66237360239028931</v>
      </c>
      <c r="S72">
        <v>0.43255555629730225</v>
      </c>
      <c r="T72">
        <v>0.43149474263191223</v>
      </c>
      <c r="U72">
        <v>0.56631338596343994</v>
      </c>
      <c r="V72">
        <v>0.50615841150283813</v>
      </c>
      <c r="W72">
        <v>0.54934811592102051</v>
      </c>
      <c r="X72">
        <v>0.70270395278930664</v>
      </c>
      <c r="Y72"/>
    </row>
    <row r="73" spans="1:25" x14ac:dyDescent="0.3">
      <c r="A73" t="s">
        <v>538</v>
      </c>
      <c r="B73" t="s">
        <v>136</v>
      </c>
      <c r="C73">
        <v>0.33935347199440002</v>
      </c>
      <c r="D73">
        <v>0.3666900098323822</v>
      </c>
      <c r="E73">
        <v>0.4378664493560791</v>
      </c>
      <c r="F73">
        <v>0.29729923605918884</v>
      </c>
      <c r="G73">
        <v>0.19809792935848236</v>
      </c>
      <c r="H73">
        <v>0.25647306442260742</v>
      </c>
      <c r="I73">
        <v>0.51444822549819946</v>
      </c>
      <c r="J73">
        <v>0.64607203006744385</v>
      </c>
      <c r="K73">
        <v>0.71000552177429199</v>
      </c>
      <c r="L73">
        <v>0.49336394667625427</v>
      </c>
      <c r="M73">
        <v>0.61530095338821411</v>
      </c>
      <c r="N73">
        <v>0.25847092270851135</v>
      </c>
      <c r="O73">
        <v>0.68768143653869629</v>
      </c>
      <c r="P73">
        <v>6.1455156654119492E-2</v>
      </c>
      <c r="Q73">
        <v>0.31152546405792236</v>
      </c>
      <c r="R73">
        <v>0.22514863312244415</v>
      </c>
      <c r="S73">
        <v>0.43160980939865112</v>
      </c>
      <c r="T73">
        <v>0.13795986771583557</v>
      </c>
      <c r="U73">
        <v>0.28009742498397827</v>
      </c>
      <c r="V73">
        <v>0.15074270963668823</v>
      </c>
      <c r="W73">
        <v>0.43461376428604126</v>
      </c>
      <c r="X73">
        <v>0.31391304731369019</v>
      </c>
      <c r="Y73"/>
    </row>
    <row r="74" spans="1:25" x14ac:dyDescent="0.3">
      <c r="A74" t="s">
        <v>539</v>
      </c>
      <c r="B74" t="s">
        <v>135</v>
      </c>
      <c r="C74">
        <v>0.34993860125541687</v>
      </c>
      <c r="D74">
        <v>0.89601868391036987</v>
      </c>
      <c r="E74">
        <v>0.92688703536987305</v>
      </c>
      <c r="F74">
        <v>0.73452460765838623</v>
      </c>
      <c r="G74">
        <v>0.90930050611495972</v>
      </c>
      <c r="H74">
        <v>0.55000001192092896</v>
      </c>
      <c r="I74">
        <v>0.32460212707519531</v>
      </c>
      <c r="J74">
        <v>0.55229157209396362</v>
      </c>
      <c r="K74">
        <v>1.2331182137131691E-2</v>
      </c>
      <c r="L74">
        <v>0.54146832227706909</v>
      </c>
      <c r="M74">
        <v>0.67440670728683472</v>
      </c>
      <c r="N74">
        <v>0.82383722066879272</v>
      </c>
      <c r="O74">
        <v>0.92827385663986206</v>
      </c>
      <c r="P74">
        <v>0.93613791465759277</v>
      </c>
      <c r="Q74">
        <v>0.38736936450004578</v>
      </c>
      <c r="R74">
        <v>0.82356858253479004</v>
      </c>
      <c r="S74">
        <v>1</v>
      </c>
      <c r="T74">
        <v>0.8415711522102356</v>
      </c>
      <c r="U74">
        <v>0.99038684368133545</v>
      </c>
      <c r="V74">
        <v>0.78973990678787231</v>
      </c>
      <c r="W74">
        <v>0.79305267333984375</v>
      </c>
      <c r="X74">
        <v>0.81074303388595581</v>
      </c>
      <c r="Y74"/>
    </row>
    <row r="75" spans="1:25" x14ac:dyDescent="0.3">
      <c r="A75" t="s">
        <v>356</v>
      </c>
      <c r="B75" t="s">
        <v>149</v>
      </c>
      <c r="C75">
        <v>0.35035973787307739</v>
      </c>
      <c r="D75">
        <v>0.75664812326431274</v>
      </c>
      <c r="E75">
        <v>0.66148161888122559</v>
      </c>
      <c r="F75">
        <v>0.26409387588500977</v>
      </c>
      <c r="G75">
        <v>0.45007723569869995</v>
      </c>
      <c r="H75">
        <v>0.45270028710365295</v>
      </c>
      <c r="I75">
        <v>0.43652498722076416</v>
      </c>
      <c r="J75">
        <v>0.5268896222114563</v>
      </c>
      <c r="K75">
        <v>0.10035127401351929</v>
      </c>
      <c r="L75">
        <v>0.71839195489883423</v>
      </c>
      <c r="M75">
        <v>0.73826724290847778</v>
      </c>
      <c r="N75">
        <v>0.5775454044342041</v>
      </c>
      <c r="O75">
        <v>0.53382855653762817</v>
      </c>
      <c r="P75">
        <v>0.41556376218795776</v>
      </c>
      <c r="Q75">
        <v>0.27349096536636353</v>
      </c>
      <c r="R75">
        <v>0.37273463606834412</v>
      </c>
      <c r="S75">
        <v>0.68843233585357666</v>
      </c>
      <c r="T75">
        <v>0.43879455327987671</v>
      </c>
      <c r="U75">
        <v>0.68718963861465454</v>
      </c>
      <c r="V75">
        <v>0.48131999373435974</v>
      </c>
      <c r="W75">
        <v>0.31630665063858032</v>
      </c>
      <c r="X75">
        <v>0.63801008462905884</v>
      </c>
      <c r="Y75"/>
    </row>
    <row r="76" spans="1:25" x14ac:dyDescent="0.3">
      <c r="A76" t="s">
        <v>357</v>
      </c>
      <c r="B76" t="s">
        <v>108</v>
      </c>
      <c r="C76">
        <v>0.26625946164131165</v>
      </c>
      <c r="D76">
        <v>0.52545875310897827</v>
      </c>
      <c r="E76">
        <v>0.57313680648803711</v>
      </c>
      <c r="F76">
        <v>0.39003479480743408</v>
      </c>
      <c r="G76">
        <v>0.58624792098999023</v>
      </c>
      <c r="H76">
        <v>0.46599361300468445</v>
      </c>
      <c r="I76">
        <v>0.48103544116020203</v>
      </c>
      <c r="J76">
        <v>0.67489320039749146</v>
      </c>
      <c r="K76">
        <v>0.51807034015655518</v>
      </c>
      <c r="L76">
        <v>0.58730161190032959</v>
      </c>
      <c r="M76">
        <v>0.54046988487243652</v>
      </c>
      <c r="N76">
        <v>0.40529400110244751</v>
      </c>
      <c r="O76">
        <v>0.97356337308883667</v>
      </c>
      <c r="P76">
        <v>0.77993220090866089</v>
      </c>
      <c r="Q76">
        <v>0.34481137990951538</v>
      </c>
      <c r="R76">
        <v>0.57463341951370239</v>
      </c>
      <c r="S76">
        <v>0.30747157335281372</v>
      </c>
      <c r="T76">
        <v>0.21884913742542267</v>
      </c>
      <c r="U76">
        <v>0.50944411754608154</v>
      </c>
      <c r="V76">
        <v>0.3868127167224884</v>
      </c>
      <c r="W76">
        <v>0.52060616016387939</v>
      </c>
      <c r="X76">
        <v>0.41918244957923889</v>
      </c>
      <c r="Y76">
        <v>1</v>
      </c>
    </row>
    <row r="77" spans="1:25" x14ac:dyDescent="0.3">
      <c r="A77" t="s">
        <v>540</v>
      </c>
      <c r="B77" t="s">
        <v>133</v>
      </c>
      <c r="C77">
        <v>0.19459857046604156</v>
      </c>
      <c r="D77">
        <v>0.44276249408721924</v>
      </c>
      <c r="E77">
        <v>0.26806196570396423</v>
      </c>
      <c r="F77">
        <v>0.19873590767383575</v>
      </c>
      <c r="G77">
        <v>0.16486461460590363</v>
      </c>
      <c r="H77">
        <v>0.15000000596046448</v>
      </c>
      <c r="I77">
        <v>0.51164036989212036</v>
      </c>
      <c r="J77">
        <v>0.62976616621017456</v>
      </c>
      <c r="K77">
        <v>0.64393657445907593</v>
      </c>
      <c r="L77">
        <v>0.17670916020870209</v>
      </c>
      <c r="M77">
        <v>8.2399874925613403E-2</v>
      </c>
      <c r="N77">
        <v>6.0682367533445358E-2</v>
      </c>
      <c r="O77">
        <v>0.77312588691711426</v>
      </c>
      <c r="P77">
        <v>0.47841069102287292</v>
      </c>
      <c r="Q77">
        <v>0.37418925762176514</v>
      </c>
      <c r="R77">
        <v>0.13424612581729889</v>
      </c>
      <c r="S77">
        <v>0.87658309936523438</v>
      </c>
      <c r="T77">
        <v>0.20486587285995483</v>
      </c>
      <c r="U77">
        <v>9.5846690237522125E-3</v>
      </c>
      <c r="V77">
        <v>0.2438022792339325</v>
      </c>
      <c r="W77">
        <v>0.63129293918609619</v>
      </c>
      <c r="X77">
        <v>0.35567283630371094</v>
      </c>
      <c r="Y77"/>
    </row>
    <row r="78" spans="1:25" x14ac:dyDescent="0.3">
      <c r="A78" t="s">
        <v>541</v>
      </c>
      <c r="B78" t="s">
        <v>142</v>
      </c>
      <c r="C78">
        <v>0.24706533551216125</v>
      </c>
      <c r="D78">
        <v>0.32352456450462341</v>
      </c>
      <c r="E78">
        <v>0.5457535982131958</v>
      </c>
      <c r="F78">
        <v>0.49532529711723328</v>
      </c>
      <c r="G78">
        <v>0.26180183887481689</v>
      </c>
      <c r="H78">
        <v>0.24677002429962158</v>
      </c>
      <c r="I78">
        <v>0.50601434707641602</v>
      </c>
      <c r="J78">
        <v>0.67723482847213745</v>
      </c>
      <c r="K78">
        <v>0.61789840459823608</v>
      </c>
      <c r="L78">
        <v>0.54130160808563232</v>
      </c>
      <c r="M78">
        <v>0.4871288537979126</v>
      </c>
      <c r="N78">
        <v>0.30920791625976563</v>
      </c>
      <c r="O78">
        <v>0.76828551292419434</v>
      </c>
      <c r="P78">
        <v>0.54089522361755371</v>
      </c>
      <c r="Q78">
        <v>0.1192721351981163</v>
      </c>
      <c r="R78">
        <v>0.47969630360603333</v>
      </c>
      <c r="S78">
        <v>0.31205791234970093</v>
      </c>
      <c r="T78">
        <v>8.5225246846675873E-2</v>
      </c>
      <c r="U78">
        <v>0.44171649217605591</v>
      </c>
      <c r="V78">
        <v>0.25929516553878784</v>
      </c>
      <c r="W78">
        <v>0.39518401026725769</v>
      </c>
      <c r="X78">
        <v>0.43818110227584839</v>
      </c>
      <c r="Y78"/>
    </row>
    <row r="79" spans="1:25" x14ac:dyDescent="0.3">
      <c r="A79" t="s">
        <v>358</v>
      </c>
      <c r="B79" t="s">
        <v>139</v>
      </c>
      <c r="C79">
        <v>0.38585120439529419</v>
      </c>
      <c r="D79">
        <v>0.65863776206970215</v>
      </c>
      <c r="E79">
        <v>0.76966762542724609</v>
      </c>
      <c r="F79">
        <v>0.52100282907485962</v>
      </c>
      <c r="G79">
        <v>0.542449951171875</v>
      </c>
      <c r="H79">
        <v>0.52190834283828735</v>
      </c>
      <c r="I79">
        <v>0.47325673699378967</v>
      </c>
      <c r="J79">
        <v>0.62100571393966675</v>
      </c>
      <c r="K79">
        <v>0.16160885989665985</v>
      </c>
      <c r="L79">
        <v>0.37805324792861938</v>
      </c>
      <c r="M79">
        <v>0.47271054983139038</v>
      </c>
      <c r="N79">
        <v>0.42339679598808289</v>
      </c>
      <c r="O79">
        <v>0.93712079524993896</v>
      </c>
      <c r="P79">
        <v>0.74229484796524048</v>
      </c>
      <c r="Q79">
        <v>0.23088644444942474</v>
      </c>
      <c r="R79">
        <v>0.45210251212120056</v>
      </c>
      <c r="S79">
        <v>0.49843448400497437</v>
      </c>
      <c r="T79">
        <v>0.47469192743301392</v>
      </c>
      <c r="U79">
        <v>0.64174211025238037</v>
      </c>
      <c r="V79">
        <v>0.47489535808563232</v>
      </c>
      <c r="W79">
        <v>0.43993622064590454</v>
      </c>
      <c r="X79">
        <v>0.63182920217514038</v>
      </c>
      <c r="Y79"/>
    </row>
    <row r="80" spans="1:25" x14ac:dyDescent="0.3">
      <c r="A80" t="s">
        <v>542</v>
      </c>
      <c r="B80" t="s">
        <v>140</v>
      </c>
      <c r="C80">
        <v>0.19300413131713867</v>
      </c>
      <c r="D80">
        <v>0.43778803944587708</v>
      </c>
      <c r="E80">
        <v>0.21545642614364624</v>
      </c>
      <c r="F80">
        <v>0.19382995367050171</v>
      </c>
      <c r="G80">
        <v>0.33806252479553223</v>
      </c>
      <c r="H80">
        <v>0.51967215538024902</v>
      </c>
      <c r="I80">
        <v>0.54968655109405518</v>
      </c>
      <c r="J80">
        <v>0.56319737434387207</v>
      </c>
      <c r="K80">
        <v>0.1896926611661911</v>
      </c>
      <c r="L80">
        <v>0.73996204137802124</v>
      </c>
      <c r="M80">
        <v>0.70108944177627563</v>
      </c>
      <c r="N80">
        <v>0.29569834470748901</v>
      </c>
      <c r="O80">
        <v>0.65454745292663574</v>
      </c>
      <c r="P80">
        <v>0.62592798471450806</v>
      </c>
      <c r="Q80">
        <v>0.17050892114639282</v>
      </c>
      <c r="R80">
        <v>0.51635295152664185</v>
      </c>
      <c r="S80">
        <v>0.16747073829174042</v>
      </c>
      <c r="T80">
        <v>8.3560459315776825E-2</v>
      </c>
      <c r="U80">
        <v>0.17917618155479431</v>
      </c>
      <c r="V80">
        <v>0.38843193650245667</v>
      </c>
      <c r="W80">
        <v>0.3451438844203949</v>
      </c>
      <c r="X80">
        <v>0.44071796536445618</v>
      </c>
      <c r="Y80">
        <v>1</v>
      </c>
    </row>
    <row r="81" spans="1:25" x14ac:dyDescent="0.3">
      <c r="A81" t="s">
        <v>359</v>
      </c>
      <c r="B81" t="s">
        <v>141</v>
      </c>
      <c r="C81">
        <v>0.46297645568847656</v>
      </c>
      <c r="D81">
        <v>0.74701189994812012</v>
      </c>
      <c r="E81">
        <v>0.60968613624572754</v>
      </c>
      <c r="F81">
        <v>0.36202582716941833</v>
      </c>
      <c r="G81">
        <v>0.53069210052490234</v>
      </c>
      <c r="H81">
        <v>0.69631147384643555</v>
      </c>
      <c r="I81">
        <v>0.46917527914047241</v>
      </c>
      <c r="J81">
        <v>0.4923076331615448</v>
      </c>
      <c r="K81">
        <v>7.9301811754703522E-2</v>
      </c>
      <c r="L81">
        <v>0.65128231048583984</v>
      </c>
      <c r="M81">
        <v>0.54149836301803589</v>
      </c>
      <c r="N81">
        <v>0.37943285703659058</v>
      </c>
      <c r="O81">
        <v>0.97466838359832764</v>
      </c>
      <c r="P81">
        <v>0.78212666511535645</v>
      </c>
      <c r="Q81">
        <v>0.37701484560966492</v>
      </c>
      <c r="R81">
        <v>0.44037327170372009</v>
      </c>
      <c r="S81">
        <v>0.33554163575172424</v>
      </c>
      <c r="T81">
        <v>0.35169005393981934</v>
      </c>
      <c r="U81">
        <v>0.57826715707778931</v>
      </c>
      <c r="V81">
        <v>0.39603343605995178</v>
      </c>
      <c r="W81">
        <v>0.50698590278625488</v>
      </c>
      <c r="X81">
        <v>0.64638829231262207</v>
      </c>
      <c r="Y81"/>
    </row>
    <row r="82" spans="1:25" x14ac:dyDescent="0.3">
      <c r="A82" t="s">
        <v>360</v>
      </c>
      <c r="B82" t="s">
        <v>143</v>
      </c>
      <c r="C82">
        <v>0.40869817137718201</v>
      </c>
      <c r="D82">
        <v>0.44022360444068909</v>
      </c>
      <c r="E82">
        <v>0.70155215263366699</v>
      </c>
      <c r="F82">
        <v>0.48231777548789978</v>
      </c>
      <c r="G82">
        <v>0.25121170282363892</v>
      </c>
      <c r="H82">
        <v>0.2860582172870636</v>
      </c>
      <c r="I82">
        <v>0.4944460391998291</v>
      </c>
      <c r="J82">
        <v>0.60626846551895142</v>
      </c>
      <c r="K82">
        <v>0.92944502830505371</v>
      </c>
      <c r="L82">
        <v>0.55782413482666016</v>
      </c>
      <c r="M82">
        <v>0.46218803524971008</v>
      </c>
      <c r="N82">
        <v>0.20301739871501923</v>
      </c>
      <c r="O82">
        <v>0.64698964357376099</v>
      </c>
      <c r="P82">
        <v>0.43354812264442444</v>
      </c>
      <c r="Q82">
        <v>0.16919755935668945</v>
      </c>
      <c r="R82">
        <v>0.24222128093242645</v>
      </c>
      <c r="S82">
        <v>0.30576828122138977</v>
      </c>
      <c r="T82">
        <v>0.12278639525175095</v>
      </c>
      <c r="U82">
        <v>0.4104059636592865</v>
      </c>
      <c r="V82">
        <v>0.29345318675041199</v>
      </c>
      <c r="W82">
        <v>0.33908960223197937</v>
      </c>
      <c r="X82">
        <v>0.41924035549163818</v>
      </c>
      <c r="Y82">
        <v>1</v>
      </c>
    </row>
    <row r="83" spans="1:25" x14ac:dyDescent="0.3">
      <c r="A83" t="s">
        <v>361</v>
      </c>
      <c r="B83" t="s">
        <v>144</v>
      </c>
      <c r="C83">
        <v>0.40935921669006348</v>
      </c>
      <c r="D83">
        <v>0.66035711765289307</v>
      </c>
      <c r="E83">
        <v>0.66767096519470215</v>
      </c>
      <c r="F83">
        <v>0.38720855116844177</v>
      </c>
      <c r="G83">
        <v>0.70914638042449951</v>
      </c>
      <c r="H83">
        <v>0.62106782197952271</v>
      </c>
      <c r="I83">
        <v>0.50015038251876831</v>
      </c>
      <c r="J83">
        <v>0.52838081121444702</v>
      </c>
      <c r="K83">
        <v>4.307856410741806E-2</v>
      </c>
      <c r="L83">
        <v>0.61386567354202271</v>
      </c>
      <c r="M83">
        <v>0.6420556902885437</v>
      </c>
      <c r="N83">
        <v>0.35357889533042908</v>
      </c>
      <c r="O83">
        <v>0.5186951756477356</v>
      </c>
      <c r="P83">
        <v>0.53664523363113403</v>
      </c>
      <c r="Q83">
        <v>0.6201169490814209</v>
      </c>
      <c r="R83">
        <v>0.52884697914123535</v>
      </c>
      <c r="S83">
        <v>0.41341111063957214</v>
      </c>
      <c r="T83">
        <v>0.31528851389884949</v>
      </c>
      <c r="U83">
        <v>0.48216137290000916</v>
      </c>
      <c r="V83">
        <v>0.44922050833702087</v>
      </c>
      <c r="W83">
        <v>0.51978015899658203</v>
      </c>
      <c r="X83">
        <v>0.68582296371459961</v>
      </c>
      <c r="Y83"/>
    </row>
    <row r="84" spans="1:25" x14ac:dyDescent="0.3">
      <c r="A84" t="s">
        <v>362</v>
      </c>
      <c r="B84" t="s">
        <v>145</v>
      </c>
      <c r="C84">
        <v>0.36819010972976685</v>
      </c>
      <c r="D84">
        <v>0.81529480218887329</v>
      </c>
      <c r="E84">
        <v>0.69484055042266846</v>
      </c>
      <c r="F84">
        <v>0.43652009963989258</v>
      </c>
      <c r="G84">
        <v>0.59186780452728271</v>
      </c>
      <c r="H84">
        <v>0.82527321577072144</v>
      </c>
      <c r="I84">
        <v>0.73250937461853027</v>
      </c>
      <c r="J84">
        <v>0.47760778665542603</v>
      </c>
      <c r="K84">
        <v>0.74542713165283203</v>
      </c>
      <c r="L84">
        <v>0.80849134922027588</v>
      </c>
      <c r="M84">
        <v>0.9033622145652771</v>
      </c>
      <c r="N84">
        <v>0.75296980142593384</v>
      </c>
      <c r="O84">
        <v>0.93899369239807129</v>
      </c>
      <c r="P84">
        <v>0.73927152156829834</v>
      </c>
      <c r="Q84">
        <v>0.4835851788520813</v>
      </c>
      <c r="R84">
        <v>0.61876285076141357</v>
      </c>
      <c r="S84">
        <v>0.62162488698959351</v>
      </c>
      <c r="T84">
        <v>0.50968825817108154</v>
      </c>
      <c r="U84">
        <v>0.77568745613098145</v>
      </c>
      <c r="V84">
        <v>0.40058210492134094</v>
      </c>
      <c r="W84">
        <v>0.42642968893051147</v>
      </c>
      <c r="X84">
        <v>0.73537015914916992</v>
      </c>
      <c r="Y84"/>
    </row>
    <row r="85" spans="1:25" x14ac:dyDescent="0.3">
      <c r="A85" t="s">
        <v>543</v>
      </c>
      <c r="B85" t="s">
        <v>146</v>
      </c>
      <c r="C85">
        <v>0.29280051589012146</v>
      </c>
      <c r="D85">
        <v>0.58392369747161865</v>
      </c>
      <c r="E85">
        <v>0.53014254570007324</v>
      </c>
      <c r="F85">
        <v>0.42123481631278992</v>
      </c>
      <c r="G85">
        <v>0.57059669494628906</v>
      </c>
      <c r="H85">
        <v>0.63155734539031982</v>
      </c>
      <c r="I85">
        <v>0.47223407030105591</v>
      </c>
      <c r="J85">
        <v>0.51145642995834351</v>
      </c>
      <c r="K85">
        <v>0.11833171546459198</v>
      </c>
      <c r="L85">
        <v>0.14693544805049896</v>
      </c>
      <c r="M85">
        <v>0.27433693408966064</v>
      </c>
      <c r="N85">
        <v>0.28062233328819275</v>
      </c>
      <c r="O85">
        <v>0.89139938354492188</v>
      </c>
      <c r="P85">
        <v>0.71871405839920044</v>
      </c>
      <c r="Q85">
        <v>0.58020943403244019</v>
      </c>
      <c r="R85">
        <v>0.28206747770309448</v>
      </c>
      <c r="S85">
        <v>0.78480201959609985</v>
      </c>
      <c r="T85">
        <v>0.38740688562393188</v>
      </c>
      <c r="U85">
        <v>0.74551868438720703</v>
      </c>
      <c r="V85">
        <v>0.4787479043006897</v>
      </c>
      <c r="W85">
        <v>0.67465019226074219</v>
      </c>
      <c r="X85">
        <v>0.58900374174118042</v>
      </c>
      <c r="Y85">
        <v>1</v>
      </c>
    </row>
    <row r="86" spans="1:25" x14ac:dyDescent="0.3">
      <c r="A86" t="s">
        <v>544</v>
      </c>
      <c r="B86" t="s">
        <v>147</v>
      </c>
      <c r="C86">
        <v>0.21995632350444794</v>
      </c>
      <c r="D86">
        <v>0.6933022141456604</v>
      </c>
      <c r="E86">
        <v>0.31909343600273132</v>
      </c>
      <c r="F86">
        <v>0.32933855056762695</v>
      </c>
      <c r="G86">
        <v>0.57515841722488403</v>
      </c>
      <c r="H86">
        <v>0.28749999403953552</v>
      </c>
      <c r="I86">
        <v>0.49051696062088013</v>
      </c>
      <c r="J86">
        <v>0.64093315601348877</v>
      </c>
      <c r="K86">
        <v>0.38515788316726685</v>
      </c>
      <c r="L86">
        <v>0.35490268468856812</v>
      </c>
      <c r="M86">
        <v>0.29547798633575439</v>
      </c>
      <c r="N86">
        <v>0.36082914471626282</v>
      </c>
      <c r="O86">
        <v>0.89181631803512573</v>
      </c>
      <c r="P86">
        <v>0.7871132493019104</v>
      </c>
      <c r="Q86">
        <v>0.37155881524085999</v>
      </c>
      <c r="R86">
        <v>0.49697268009185791</v>
      </c>
      <c r="S86">
        <v>0.19412568211555481</v>
      </c>
      <c r="T86">
        <v>0.29132196307182312</v>
      </c>
      <c r="U86">
        <v>0.31440404057502747</v>
      </c>
      <c r="V86">
        <v>0.42513507604598999</v>
      </c>
      <c r="W86">
        <v>0.20419886708259583</v>
      </c>
      <c r="X86">
        <v>0.64446103572845459</v>
      </c>
      <c r="Y86"/>
    </row>
    <row r="87" spans="1:25" x14ac:dyDescent="0.3">
      <c r="A87" t="s">
        <v>545</v>
      </c>
      <c r="B87" t="s">
        <v>148</v>
      </c>
      <c r="C87">
        <v>0.34922873973846436</v>
      </c>
      <c r="D87">
        <v>0.633525550365448</v>
      </c>
      <c r="E87">
        <v>0.66240608692169189</v>
      </c>
      <c r="F87">
        <v>0.53131186962127686</v>
      </c>
      <c r="G87">
        <v>0.50684893131256104</v>
      </c>
      <c r="H87">
        <v>0.56715834140777588</v>
      </c>
      <c r="I87">
        <v>0.49158838391304016</v>
      </c>
      <c r="J87">
        <v>0.62687474489212036</v>
      </c>
      <c r="K87">
        <v>0.36598926782608032</v>
      </c>
      <c r="L87">
        <v>0.23054890334606171</v>
      </c>
      <c r="M87">
        <v>0.29975149035453796</v>
      </c>
      <c r="N87">
        <v>0.4265536367893219</v>
      </c>
      <c r="O87">
        <v>0.88884896039962769</v>
      </c>
      <c r="P87">
        <v>0.78018385171890259</v>
      </c>
      <c r="Q87">
        <v>0.32952350378036499</v>
      </c>
      <c r="R87">
        <v>0.43989971280097961</v>
      </c>
      <c r="S87">
        <v>0.36157944798469543</v>
      </c>
      <c r="T87">
        <v>0.33503842353820801</v>
      </c>
      <c r="U87">
        <v>0.57033765316009521</v>
      </c>
      <c r="V87">
        <v>0.46464204788208008</v>
      </c>
      <c r="W87">
        <v>0.58400064706802368</v>
      </c>
      <c r="X87">
        <v>0.56150269508361816</v>
      </c>
      <c r="Y87">
        <v>1</v>
      </c>
    </row>
    <row r="88" spans="1:25" x14ac:dyDescent="0.3">
      <c r="A88" t="s">
        <v>363</v>
      </c>
      <c r="B88" t="s">
        <v>150</v>
      </c>
      <c r="C88">
        <v>0.17075565457344055</v>
      </c>
      <c r="D88">
        <v>0.21116738021373749</v>
      </c>
      <c r="E88">
        <v>0.68110775947570801</v>
      </c>
      <c r="F88">
        <v>0.38418516516685486</v>
      </c>
      <c r="G88">
        <v>0.43900218605995178</v>
      </c>
      <c r="H88">
        <v>0.27021858096122742</v>
      </c>
      <c r="I88">
        <v>0.54674452543258667</v>
      </c>
      <c r="J88">
        <v>0.72175240516662598</v>
      </c>
      <c r="K88">
        <v>0.9440683126449585</v>
      </c>
      <c r="L88">
        <v>0.52437257766723633</v>
      </c>
      <c r="M88">
        <v>0.50703871250152588</v>
      </c>
      <c r="N88">
        <v>0.35290485620498657</v>
      </c>
      <c r="O88">
        <v>0.67159926891326904</v>
      </c>
      <c r="P88">
        <v>0.44333997368812561</v>
      </c>
      <c r="Q88">
        <v>0.12965570390224457</v>
      </c>
      <c r="R88">
        <v>0.62894642353057861</v>
      </c>
      <c r="S88">
        <v>0.23858845233917236</v>
      </c>
      <c r="T88">
        <v>0.1577049046754837</v>
      </c>
      <c r="U88">
        <v>0.2738548219203949</v>
      </c>
      <c r="V88">
        <v>0.28633260726928711</v>
      </c>
      <c r="W88">
        <v>0.36226248741149902</v>
      </c>
      <c r="X88">
        <v>0.44159522652626038</v>
      </c>
      <c r="Y88"/>
    </row>
    <row r="89" spans="1:25" x14ac:dyDescent="0.3">
      <c r="A89" t="s">
        <v>364</v>
      </c>
      <c r="B89" t="s">
        <v>151</v>
      </c>
      <c r="C89">
        <v>0.17224602401256561</v>
      </c>
      <c r="D89">
        <v>2.7649803087115288E-2</v>
      </c>
      <c r="E89">
        <v>0.43646764755249023</v>
      </c>
      <c r="F89">
        <v>0.43767789006233215</v>
      </c>
      <c r="G89">
        <v>0.42554444074630737</v>
      </c>
      <c r="H89">
        <v>0.40251928567886353</v>
      </c>
      <c r="I89">
        <v>0.49743360280990601</v>
      </c>
      <c r="J89">
        <v>0.60872191190719604</v>
      </c>
      <c r="K89">
        <v>0.6903374195098877</v>
      </c>
      <c r="L89">
        <v>0.33725583553314209</v>
      </c>
      <c r="M89">
        <v>0.27046671509742737</v>
      </c>
      <c r="N89">
        <v>0.2292831689119339</v>
      </c>
      <c r="O89">
        <v>0.71374672651290894</v>
      </c>
      <c r="P89">
        <v>0.43931290507316589</v>
      </c>
      <c r="Q89">
        <v>0.19321551918983459</v>
      </c>
      <c r="R89">
        <v>0.2393336147069931</v>
      </c>
      <c r="S89">
        <v>0.16116181015968323</v>
      </c>
      <c r="T89">
        <v>0.17405715584754944</v>
      </c>
      <c r="U89">
        <v>0.14560405910015106</v>
      </c>
      <c r="V89">
        <v>0.24622294306755066</v>
      </c>
      <c r="W89">
        <v>0.48884674906730652</v>
      </c>
      <c r="X89">
        <v>0.43305492401123047</v>
      </c>
      <c r="Y89"/>
    </row>
    <row r="90" spans="1:2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x14ac:dyDescent="0.3">
      <c r="A91" t="s">
        <v>486</v>
      </c>
      <c r="B91" t="s">
        <v>9</v>
      </c>
      <c r="C91" s="11" t="s">
        <v>603</v>
      </c>
      <c r="D91" s="11" t="s">
        <v>604</v>
      </c>
      <c r="E91" s="11" t="s">
        <v>605</v>
      </c>
      <c r="F91" s="11" t="s">
        <v>606</v>
      </c>
      <c r="G91" s="11" t="s">
        <v>607</v>
      </c>
      <c r="H91" s="11" t="s">
        <v>608</v>
      </c>
      <c r="I91" s="11" t="s">
        <v>609</v>
      </c>
      <c r="J91" s="11" t="s">
        <v>610</v>
      </c>
      <c r="K91" s="11" t="s">
        <v>611</v>
      </c>
      <c r="L91" s="11" t="s">
        <v>612</v>
      </c>
      <c r="M91" s="11" t="s">
        <v>613</v>
      </c>
      <c r="N91" s="11" t="s">
        <v>614</v>
      </c>
      <c r="O91" s="11" t="s">
        <v>615</v>
      </c>
      <c r="P91" s="11" t="s">
        <v>616</v>
      </c>
      <c r="Q91" s="11" t="s">
        <v>617</v>
      </c>
      <c r="R91" s="11" t="s">
        <v>618</v>
      </c>
      <c r="S91" t="s">
        <v>619</v>
      </c>
      <c r="T91" t="s">
        <v>552</v>
      </c>
      <c r="U91" t="s">
        <v>553</v>
      </c>
      <c r="V91" s="11" t="s">
        <v>620</v>
      </c>
      <c r="W91" t="s">
        <v>621</v>
      </c>
      <c r="X91" t="s">
        <v>622</v>
      </c>
      <c r="Y91"/>
    </row>
    <row r="92" spans="1:25" x14ac:dyDescent="0.3">
      <c r="A92" t="s">
        <v>288</v>
      </c>
      <c r="B92" t="s">
        <v>66</v>
      </c>
      <c r="C92">
        <f t="shared" ref="C92:X103" si="0">RANK(C2,C$2:C$89)</f>
        <v>53</v>
      </c>
      <c r="D92">
        <f t="shared" si="0"/>
        <v>6</v>
      </c>
      <c r="E92">
        <f t="shared" si="0"/>
        <v>21</v>
      </c>
      <c r="F92">
        <f t="shared" si="0"/>
        <v>50</v>
      </c>
      <c r="G92">
        <f t="shared" si="0"/>
        <v>12</v>
      </c>
      <c r="H92">
        <f t="shared" si="0"/>
        <v>40</v>
      </c>
      <c r="I92">
        <f t="shared" si="0"/>
        <v>62</v>
      </c>
      <c r="J92">
        <f t="shared" si="0"/>
        <v>82</v>
      </c>
      <c r="K92">
        <f t="shared" si="0"/>
        <v>17</v>
      </c>
      <c r="L92">
        <f t="shared" si="0"/>
        <v>31</v>
      </c>
      <c r="M92">
        <f t="shared" si="0"/>
        <v>8</v>
      </c>
      <c r="N92">
        <f t="shared" si="0"/>
        <v>22</v>
      </c>
      <c r="O92">
        <f t="shared" si="0"/>
        <v>4</v>
      </c>
      <c r="P92">
        <f t="shared" si="0"/>
        <v>17</v>
      </c>
      <c r="Q92">
        <f t="shared" si="0"/>
        <v>18</v>
      </c>
      <c r="R92">
        <f t="shared" si="0"/>
        <v>29</v>
      </c>
      <c r="S92">
        <f t="shared" si="0"/>
        <v>21</v>
      </c>
      <c r="T92">
        <f t="shared" si="0"/>
        <v>33</v>
      </c>
      <c r="U92">
        <f t="shared" si="0"/>
        <v>50</v>
      </c>
      <c r="V92">
        <f t="shared" si="0"/>
        <v>30</v>
      </c>
      <c r="W92">
        <f t="shared" si="0"/>
        <v>24</v>
      </c>
      <c r="X92">
        <f t="shared" si="0"/>
        <v>37</v>
      </c>
      <c r="Y92"/>
    </row>
    <row r="93" spans="1:25" x14ac:dyDescent="0.3">
      <c r="A93" t="s">
        <v>512</v>
      </c>
      <c r="B93" t="s">
        <v>86</v>
      </c>
      <c r="C93">
        <f t="shared" si="0"/>
        <v>82</v>
      </c>
      <c r="D93">
        <f t="shared" si="0"/>
        <v>43</v>
      </c>
      <c r="E93">
        <f t="shared" si="0"/>
        <v>82</v>
      </c>
      <c r="F93">
        <f t="shared" si="0"/>
        <v>77</v>
      </c>
      <c r="G93">
        <f t="shared" si="0"/>
        <v>42</v>
      </c>
      <c r="H93">
        <f t="shared" si="0"/>
        <v>39</v>
      </c>
      <c r="I93">
        <f t="shared" si="0"/>
        <v>76</v>
      </c>
      <c r="J93">
        <f t="shared" si="0"/>
        <v>77</v>
      </c>
      <c r="K93">
        <f t="shared" si="0"/>
        <v>84</v>
      </c>
      <c r="L93">
        <f t="shared" si="0"/>
        <v>64</v>
      </c>
      <c r="M93">
        <f t="shared" si="0"/>
        <v>55</v>
      </c>
      <c r="N93">
        <f t="shared" si="0"/>
        <v>50</v>
      </c>
      <c r="O93">
        <f t="shared" si="0"/>
        <v>17</v>
      </c>
      <c r="P93">
        <f t="shared" si="0"/>
        <v>16</v>
      </c>
      <c r="Q93">
        <f t="shared" si="0"/>
        <v>27</v>
      </c>
      <c r="R93">
        <f t="shared" si="0"/>
        <v>56</v>
      </c>
      <c r="S93">
        <f t="shared" si="0"/>
        <v>76</v>
      </c>
      <c r="T93">
        <f t="shared" si="0"/>
        <v>46</v>
      </c>
      <c r="U93">
        <f t="shared" si="0"/>
        <v>83</v>
      </c>
      <c r="V93">
        <f t="shared" si="0"/>
        <v>53</v>
      </c>
      <c r="W93">
        <f t="shared" si="0"/>
        <v>18</v>
      </c>
      <c r="X93">
        <f t="shared" si="0"/>
        <v>44</v>
      </c>
      <c r="Y93"/>
    </row>
    <row r="94" spans="1:25" x14ac:dyDescent="0.3">
      <c r="A94" t="s">
        <v>513</v>
      </c>
      <c r="B94" t="s">
        <v>65</v>
      </c>
      <c r="C94">
        <f t="shared" si="0"/>
        <v>75</v>
      </c>
      <c r="D94">
        <f t="shared" si="0"/>
        <v>74</v>
      </c>
      <c r="E94">
        <f t="shared" si="0"/>
        <v>85</v>
      </c>
      <c r="F94">
        <f t="shared" si="0"/>
        <v>80</v>
      </c>
      <c r="G94">
        <f t="shared" si="0"/>
        <v>80</v>
      </c>
      <c r="H94">
        <f t="shared" si="0"/>
        <v>84</v>
      </c>
      <c r="I94">
        <f t="shared" si="0"/>
        <v>18</v>
      </c>
      <c r="J94">
        <f t="shared" si="0"/>
        <v>81</v>
      </c>
      <c r="K94">
        <f t="shared" si="0"/>
        <v>30</v>
      </c>
      <c r="L94">
        <f t="shared" si="0"/>
        <v>60</v>
      </c>
      <c r="M94">
        <f t="shared" si="0"/>
        <v>40</v>
      </c>
      <c r="N94">
        <f t="shared" si="0"/>
        <v>68</v>
      </c>
      <c r="O94">
        <f t="shared" si="0"/>
        <v>85</v>
      </c>
      <c r="P94">
        <f t="shared" si="0"/>
        <v>85</v>
      </c>
      <c r="Q94">
        <f t="shared" si="0"/>
        <v>84</v>
      </c>
      <c r="R94">
        <f t="shared" si="0"/>
        <v>75</v>
      </c>
      <c r="S94">
        <f t="shared" si="0"/>
        <v>85</v>
      </c>
      <c r="T94">
        <f t="shared" si="0"/>
        <v>85</v>
      </c>
      <c r="U94">
        <f t="shared" si="0"/>
        <v>67</v>
      </c>
      <c r="V94">
        <f t="shared" si="0"/>
        <v>80</v>
      </c>
      <c r="W94">
        <f t="shared" si="0"/>
        <v>46</v>
      </c>
      <c r="X94">
        <f t="shared" si="0"/>
        <v>76</v>
      </c>
      <c r="Y94"/>
    </row>
    <row r="95" spans="1:25" x14ac:dyDescent="0.3">
      <c r="A95" t="s">
        <v>296</v>
      </c>
      <c r="B95" t="s">
        <v>67</v>
      </c>
      <c r="C95">
        <f t="shared" si="0"/>
        <v>25</v>
      </c>
      <c r="D95">
        <f t="shared" si="0"/>
        <v>17</v>
      </c>
      <c r="E95">
        <f t="shared" si="0"/>
        <v>52</v>
      </c>
      <c r="F95">
        <f t="shared" si="0"/>
        <v>60</v>
      </c>
      <c r="G95">
        <f t="shared" si="0"/>
        <v>7</v>
      </c>
      <c r="H95">
        <f t="shared" si="0"/>
        <v>31</v>
      </c>
      <c r="I95">
        <f t="shared" si="0"/>
        <v>7</v>
      </c>
      <c r="J95">
        <f t="shared" si="0"/>
        <v>36</v>
      </c>
      <c r="K95">
        <f t="shared" si="0"/>
        <v>56</v>
      </c>
      <c r="L95">
        <f t="shared" si="0"/>
        <v>8</v>
      </c>
      <c r="M95">
        <f t="shared" si="0"/>
        <v>4</v>
      </c>
      <c r="N95">
        <f t="shared" si="0"/>
        <v>9</v>
      </c>
      <c r="O95">
        <f t="shared" si="0"/>
        <v>45</v>
      </c>
      <c r="P95">
        <f t="shared" si="0"/>
        <v>25</v>
      </c>
      <c r="Q95">
        <f t="shared" si="0"/>
        <v>21</v>
      </c>
      <c r="R95">
        <f t="shared" si="0"/>
        <v>43</v>
      </c>
      <c r="S95">
        <f t="shared" si="0"/>
        <v>42</v>
      </c>
      <c r="T95">
        <f t="shared" si="0"/>
        <v>14</v>
      </c>
      <c r="U95">
        <f t="shared" si="0"/>
        <v>46</v>
      </c>
      <c r="V95">
        <f t="shared" si="0"/>
        <v>39</v>
      </c>
      <c r="W95">
        <f t="shared" si="0"/>
        <v>83</v>
      </c>
      <c r="X95">
        <f t="shared" si="0"/>
        <v>9</v>
      </c>
      <c r="Y95"/>
    </row>
    <row r="96" spans="1:25" x14ac:dyDescent="0.3">
      <c r="A96" t="s">
        <v>298</v>
      </c>
      <c r="B96" t="s">
        <v>68</v>
      </c>
      <c r="C96">
        <f t="shared" si="0"/>
        <v>55</v>
      </c>
      <c r="D96">
        <f t="shared" si="0"/>
        <v>4</v>
      </c>
      <c r="E96">
        <f t="shared" si="0"/>
        <v>15</v>
      </c>
      <c r="F96">
        <f t="shared" si="0"/>
        <v>49</v>
      </c>
      <c r="G96">
        <f t="shared" si="0"/>
        <v>13</v>
      </c>
      <c r="H96">
        <f t="shared" si="0"/>
        <v>59</v>
      </c>
      <c r="I96">
        <f t="shared" si="0"/>
        <v>64</v>
      </c>
      <c r="J96">
        <f t="shared" si="0"/>
        <v>67</v>
      </c>
      <c r="K96">
        <f t="shared" si="0"/>
        <v>55</v>
      </c>
      <c r="L96">
        <f t="shared" si="0"/>
        <v>62</v>
      </c>
      <c r="M96">
        <f t="shared" si="0"/>
        <v>13</v>
      </c>
      <c r="N96">
        <f t="shared" si="0"/>
        <v>58</v>
      </c>
      <c r="O96">
        <f t="shared" si="0"/>
        <v>39</v>
      </c>
      <c r="P96">
        <f t="shared" si="0"/>
        <v>43</v>
      </c>
      <c r="Q96">
        <f t="shared" si="0"/>
        <v>3</v>
      </c>
      <c r="R96">
        <f t="shared" si="0"/>
        <v>50</v>
      </c>
      <c r="S96">
        <f t="shared" si="0"/>
        <v>59</v>
      </c>
      <c r="T96">
        <f t="shared" si="0"/>
        <v>28</v>
      </c>
      <c r="U96">
        <f t="shared" si="0"/>
        <v>51</v>
      </c>
      <c r="V96">
        <f t="shared" si="0"/>
        <v>38</v>
      </c>
      <c r="W96">
        <f t="shared" si="0"/>
        <v>3</v>
      </c>
      <c r="X96">
        <f t="shared" si="0"/>
        <v>22</v>
      </c>
      <c r="Y96"/>
    </row>
    <row r="97" spans="1:25" x14ac:dyDescent="0.3">
      <c r="A97" t="s">
        <v>299</v>
      </c>
      <c r="B97" t="s">
        <v>69</v>
      </c>
      <c r="C97">
        <f t="shared" si="0"/>
        <v>30</v>
      </c>
      <c r="D97">
        <f t="shared" si="0"/>
        <v>42</v>
      </c>
      <c r="E97">
        <f t="shared" si="0"/>
        <v>48</v>
      </c>
      <c r="F97">
        <f t="shared" si="0"/>
        <v>22</v>
      </c>
      <c r="G97">
        <f t="shared" si="0"/>
        <v>22</v>
      </c>
      <c r="H97">
        <f t="shared" si="0"/>
        <v>28</v>
      </c>
      <c r="I97">
        <f t="shared" si="0"/>
        <v>71</v>
      </c>
      <c r="J97">
        <f t="shared" si="0"/>
        <v>70</v>
      </c>
      <c r="K97">
        <f t="shared" si="0"/>
        <v>76</v>
      </c>
      <c r="L97">
        <f t="shared" si="0"/>
        <v>85</v>
      </c>
      <c r="M97">
        <f t="shared" si="0"/>
        <v>79</v>
      </c>
      <c r="N97">
        <f t="shared" si="0"/>
        <v>59</v>
      </c>
      <c r="O97">
        <f t="shared" si="0"/>
        <v>13</v>
      </c>
      <c r="P97">
        <f t="shared" si="0"/>
        <v>41</v>
      </c>
      <c r="Q97">
        <f t="shared" si="0"/>
        <v>4</v>
      </c>
      <c r="R97">
        <f t="shared" si="0"/>
        <v>65</v>
      </c>
      <c r="S97">
        <f t="shared" si="0"/>
        <v>48</v>
      </c>
      <c r="T97">
        <f t="shared" si="0"/>
        <v>21</v>
      </c>
      <c r="U97">
        <f t="shared" si="0"/>
        <v>18</v>
      </c>
      <c r="V97">
        <f t="shared" si="0"/>
        <v>32</v>
      </c>
      <c r="W97">
        <f t="shared" si="0"/>
        <v>8</v>
      </c>
      <c r="X97">
        <f t="shared" si="0"/>
        <v>32</v>
      </c>
      <c r="Y97"/>
    </row>
    <row r="98" spans="1:25" x14ac:dyDescent="0.3">
      <c r="A98" t="s">
        <v>514</v>
      </c>
      <c r="B98" t="s">
        <v>74</v>
      </c>
      <c r="C98">
        <f t="shared" si="0"/>
        <v>59</v>
      </c>
      <c r="D98">
        <f t="shared" si="0"/>
        <v>31</v>
      </c>
      <c r="E98">
        <f t="shared" si="0"/>
        <v>24</v>
      </c>
      <c r="F98">
        <f t="shared" si="0"/>
        <v>4</v>
      </c>
      <c r="G98">
        <f t="shared" si="0"/>
        <v>21</v>
      </c>
      <c r="H98">
        <f t="shared" si="0"/>
        <v>38</v>
      </c>
      <c r="I98">
        <f t="shared" si="0"/>
        <v>87</v>
      </c>
      <c r="J98">
        <f t="shared" si="0"/>
        <v>88</v>
      </c>
      <c r="K98" t="e">
        <f t="shared" si="0"/>
        <v>#VALUE!</v>
      </c>
      <c r="L98">
        <f t="shared" si="0"/>
        <v>80</v>
      </c>
      <c r="M98">
        <f t="shared" si="0"/>
        <v>84</v>
      </c>
      <c r="N98">
        <f t="shared" si="0"/>
        <v>36</v>
      </c>
      <c r="O98">
        <f t="shared" si="0"/>
        <v>1</v>
      </c>
      <c r="P98">
        <f t="shared" si="0"/>
        <v>2</v>
      </c>
      <c r="Q98">
        <f t="shared" si="0"/>
        <v>45</v>
      </c>
      <c r="R98">
        <f t="shared" si="0"/>
        <v>17</v>
      </c>
      <c r="S98">
        <f t="shared" si="0"/>
        <v>9</v>
      </c>
      <c r="T98">
        <f t="shared" si="0"/>
        <v>2</v>
      </c>
      <c r="U98">
        <f t="shared" si="0"/>
        <v>14</v>
      </c>
      <c r="V98">
        <f t="shared" si="0"/>
        <v>3</v>
      </c>
      <c r="W98">
        <f t="shared" si="0"/>
        <v>17</v>
      </c>
      <c r="X98">
        <f t="shared" si="0"/>
        <v>18</v>
      </c>
      <c r="Y98"/>
    </row>
    <row r="99" spans="1:25" x14ac:dyDescent="0.3">
      <c r="A99" t="s">
        <v>302</v>
      </c>
      <c r="B99" t="s">
        <v>72</v>
      </c>
      <c r="C99">
        <f t="shared" si="0"/>
        <v>13</v>
      </c>
      <c r="D99">
        <f t="shared" si="0"/>
        <v>71</v>
      </c>
      <c r="E99">
        <f t="shared" si="0"/>
        <v>83</v>
      </c>
      <c r="F99">
        <f t="shared" si="0"/>
        <v>63</v>
      </c>
      <c r="G99">
        <f t="shared" si="0"/>
        <v>64</v>
      </c>
      <c r="H99">
        <f t="shared" si="0"/>
        <v>80</v>
      </c>
      <c r="I99">
        <f t="shared" si="0"/>
        <v>37</v>
      </c>
      <c r="J99">
        <f t="shared" si="0"/>
        <v>80</v>
      </c>
      <c r="K99">
        <f t="shared" si="0"/>
        <v>58</v>
      </c>
      <c r="L99">
        <f t="shared" si="0"/>
        <v>44</v>
      </c>
      <c r="M99">
        <f t="shared" si="0"/>
        <v>80</v>
      </c>
      <c r="N99">
        <f t="shared" si="0"/>
        <v>75</v>
      </c>
      <c r="O99">
        <f t="shared" si="0"/>
        <v>49</v>
      </c>
      <c r="P99">
        <f t="shared" si="0"/>
        <v>39</v>
      </c>
      <c r="Q99">
        <f t="shared" si="0"/>
        <v>59</v>
      </c>
      <c r="R99">
        <f t="shared" si="0"/>
        <v>71</v>
      </c>
      <c r="S99">
        <f t="shared" si="0"/>
        <v>80</v>
      </c>
      <c r="T99">
        <f t="shared" si="0"/>
        <v>76</v>
      </c>
      <c r="U99">
        <f t="shared" si="0"/>
        <v>43</v>
      </c>
      <c r="V99">
        <f t="shared" si="0"/>
        <v>69</v>
      </c>
      <c r="W99">
        <f t="shared" si="0"/>
        <v>37</v>
      </c>
      <c r="X99">
        <f t="shared" si="0"/>
        <v>64</v>
      </c>
      <c r="Y99"/>
    </row>
    <row r="100" spans="1:25" x14ac:dyDescent="0.3">
      <c r="A100" t="s">
        <v>304</v>
      </c>
      <c r="B100" t="s">
        <v>76</v>
      </c>
      <c r="C100">
        <f t="shared" si="0"/>
        <v>31</v>
      </c>
      <c r="D100">
        <f t="shared" si="0"/>
        <v>25</v>
      </c>
      <c r="E100">
        <f t="shared" si="0"/>
        <v>49</v>
      </c>
      <c r="F100">
        <f t="shared" si="0"/>
        <v>15</v>
      </c>
      <c r="G100">
        <f t="shared" si="0"/>
        <v>2</v>
      </c>
      <c r="H100">
        <f t="shared" si="0"/>
        <v>32</v>
      </c>
      <c r="I100">
        <f t="shared" si="0"/>
        <v>72</v>
      </c>
      <c r="J100">
        <f t="shared" si="0"/>
        <v>65</v>
      </c>
      <c r="K100">
        <f t="shared" si="0"/>
        <v>78</v>
      </c>
      <c r="L100">
        <f t="shared" si="0"/>
        <v>73</v>
      </c>
      <c r="M100">
        <f t="shared" si="0"/>
        <v>74</v>
      </c>
      <c r="N100">
        <f t="shared" si="0"/>
        <v>31</v>
      </c>
      <c r="O100">
        <f t="shared" si="0"/>
        <v>30</v>
      </c>
      <c r="P100">
        <f t="shared" si="0"/>
        <v>49</v>
      </c>
      <c r="Q100">
        <f t="shared" si="0"/>
        <v>1</v>
      </c>
      <c r="R100">
        <f t="shared" si="0"/>
        <v>14</v>
      </c>
      <c r="S100">
        <f t="shared" si="0"/>
        <v>62</v>
      </c>
      <c r="T100">
        <f t="shared" si="0"/>
        <v>4</v>
      </c>
      <c r="U100">
        <f t="shared" si="0"/>
        <v>4</v>
      </c>
      <c r="V100">
        <f t="shared" si="0"/>
        <v>35</v>
      </c>
      <c r="W100">
        <f t="shared" si="0"/>
        <v>13</v>
      </c>
      <c r="X100">
        <f t="shared" si="0"/>
        <v>1</v>
      </c>
      <c r="Y100"/>
    </row>
    <row r="101" spans="1:25" x14ac:dyDescent="0.3">
      <c r="A101" t="s">
        <v>306</v>
      </c>
      <c r="B101" t="s">
        <v>70</v>
      </c>
      <c r="C101">
        <f t="shared" si="0"/>
        <v>47</v>
      </c>
      <c r="D101">
        <f t="shared" si="0"/>
        <v>67</v>
      </c>
      <c r="E101">
        <f t="shared" si="0"/>
        <v>70</v>
      </c>
      <c r="F101">
        <f t="shared" si="0"/>
        <v>33</v>
      </c>
      <c r="G101">
        <f t="shared" si="0"/>
        <v>77</v>
      </c>
      <c r="H101">
        <f t="shared" si="0"/>
        <v>82</v>
      </c>
      <c r="I101">
        <f t="shared" si="0"/>
        <v>42</v>
      </c>
      <c r="J101">
        <f t="shared" si="0"/>
        <v>49</v>
      </c>
      <c r="K101">
        <f t="shared" si="0"/>
        <v>47</v>
      </c>
      <c r="L101">
        <f t="shared" si="0"/>
        <v>30</v>
      </c>
      <c r="M101">
        <f t="shared" si="0"/>
        <v>15</v>
      </c>
      <c r="N101">
        <f t="shared" si="0"/>
        <v>54</v>
      </c>
      <c r="O101">
        <f t="shared" si="0"/>
        <v>66</v>
      </c>
      <c r="P101">
        <f t="shared" si="0"/>
        <v>83</v>
      </c>
      <c r="Q101">
        <f t="shared" si="0"/>
        <v>81</v>
      </c>
      <c r="R101">
        <f t="shared" si="0"/>
        <v>83</v>
      </c>
      <c r="S101">
        <f t="shared" si="0"/>
        <v>71</v>
      </c>
      <c r="T101">
        <f t="shared" si="0"/>
        <v>81</v>
      </c>
      <c r="U101">
        <f t="shared" si="0"/>
        <v>72</v>
      </c>
      <c r="V101">
        <f t="shared" si="0"/>
        <v>84</v>
      </c>
      <c r="W101">
        <f t="shared" si="0"/>
        <v>69</v>
      </c>
      <c r="X101">
        <f t="shared" si="0"/>
        <v>82</v>
      </c>
      <c r="Y101"/>
    </row>
    <row r="102" spans="1:25" x14ac:dyDescent="0.3">
      <c r="A102" t="s">
        <v>515</v>
      </c>
      <c r="B102" t="s">
        <v>77</v>
      </c>
      <c r="C102">
        <f t="shared" si="0"/>
        <v>72</v>
      </c>
      <c r="D102">
        <f t="shared" si="0"/>
        <v>62</v>
      </c>
      <c r="E102">
        <f t="shared" si="0"/>
        <v>59</v>
      </c>
      <c r="F102">
        <f t="shared" si="0"/>
        <v>40</v>
      </c>
      <c r="G102">
        <f t="shared" si="0"/>
        <v>46</v>
      </c>
      <c r="H102">
        <f t="shared" si="0"/>
        <v>19</v>
      </c>
      <c r="I102">
        <f t="shared" si="0"/>
        <v>1</v>
      </c>
      <c r="J102">
        <f t="shared" si="0"/>
        <v>38</v>
      </c>
      <c r="K102">
        <f t="shared" si="0"/>
        <v>51</v>
      </c>
      <c r="L102">
        <f t="shared" si="0"/>
        <v>48</v>
      </c>
      <c r="M102">
        <f t="shared" si="0"/>
        <v>58</v>
      </c>
      <c r="N102">
        <f t="shared" si="0"/>
        <v>53</v>
      </c>
      <c r="O102">
        <f t="shared" si="0"/>
        <v>15</v>
      </c>
      <c r="P102">
        <f t="shared" si="0"/>
        <v>52</v>
      </c>
      <c r="Q102">
        <f t="shared" si="0"/>
        <v>62</v>
      </c>
      <c r="R102">
        <f t="shared" si="0"/>
        <v>38</v>
      </c>
      <c r="S102">
        <f t="shared" si="0"/>
        <v>69</v>
      </c>
      <c r="T102">
        <f t="shared" si="0"/>
        <v>55</v>
      </c>
      <c r="U102">
        <f t="shared" si="0"/>
        <v>45</v>
      </c>
      <c r="V102">
        <f t="shared" si="0"/>
        <v>70</v>
      </c>
      <c r="W102">
        <f t="shared" si="0"/>
        <v>72</v>
      </c>
      <c r="X102">
        <f t="shared" si="0"/>
        <v>53</v>
      </c>
      <c r="Y102"/>
    </row>
    <row r="103" spans="1:25" x14ac:dyDescent="0.3">
      <c r="A103" t="s">
        <v>516</v>
      </c>
      <c r="B103" t="s">
        <v>75</v>
      </c>
      <c r="C103">
        <f t="shared" si="0"/>
        <v>83</v>
      </c>
      <c r="D103">
        <f t="shared" si="0"/>
        <v>1</v>
      </c>
      <c r="E103">
        <f t="shared" si="0"/>
        <v>18</v>
      </c>
      <c r="F103">
        <f t="shared" si="0"/>
        <v>76</v>
      </c>
      <c r="G103">
        <f t="shared" si="0"/>
        <v>25</v>
      </c>
      <c r="H103">
        <f t="shared" si="0"/>
        <v>30</v>
      </c>
      <c r="I103">
        <f t="shared" si="0"/>
        <v>74</v>
      </c>
      <c r="J103">
        <f t="shared" si="0"/>
        <v>86</v>
      </c>
      <c r="K103">
        <f t="shared" si="0"/>
        <v>41</v>
      </c>
      <c r="L103">
        <f t="shared" si="0"/>
        <v>52</v>
      </c>
      <c r="M103">
        <f t="shared" si="0"/>
        <v>32</v>
      </c>
      <c r="N103">
        <f t="shared" si="0"/>
        <v>52</v>
      </c>
      <c r="O103">
        <f t="shared" si="0"/>
        <v>63</v>
      </c>
      <c r="P103">
        <f t="shared" ref="P103:X118" si="1">RANK(P13,P$2:P$89)</f>
        <v>42</v>
      </c>
      <c r="Q103">
        <f t="shared" si="1"/>
        <v>19</v>
      </c>
      <c r="R103">
        <f t="shared" si="1"/>
        <v>33</v>
      </c>
      <c r="S103">
        <f t="shared" si="1"/>
        <v>33</v>
      </c>
      <c r="T103">
        <f t="shared" si="1"/>
        <v>51</v>
      </c>
      <c r="U103">
        <f t="shared" si="1"/>
        <v>77</v>
      </c>
      <c r="V103">
        <f t="shared" si="1"/>
        <v>28</v>
      </c>
      <c r="W103">
        <f t="shared" si="1"/>
        <v>20</v>
      </c>
      <c r="X103">
        <f t="shared" si="1"/>
        <v>27</v>
      </c>
      <c r="Y103"/>
    </row>
    <row r="104" spans="1:25" x14ac:dyDescent="0.3">
      <c r="A104" t="s">
        <v>517</v>
      </c>
      <c r="B104" t="s">
        <v>79</v>
      </c>
      <c r="C104">
        <f t="shared" ref="C104:R119" si="2">RANK(C14,C$2:C$89)</f>
        <v>39</v>
      </c>
      <c r="D104">
        <f t="shared" si="2"/>
        <v>60</v>
      </c>
      <c r="E104">
        <f t="shared" si="2"/>
        <v>19</v>
      </c>
      <c r="F104">
        <f t="shared" si="2"/>
        <v>68</v>
      </c>
      <c r="G104">
        <f t="shared" si="2"/>
        <v>56</v>
      </c>
      <c r="H104">
        <f t="shared" si="2"/>
        <v>10</v>
      </c>
      <c r="I104">
        <f t="shared" si="2"/>
        <v>20</v>
      </c>
      <c r="J104">
        <f t="shared" si="2"/>
        <v>79</v>
      </c>
      <c r="K104">
        <f t="shared" si="2"/>
        <v>63</v>
      </c>
      <c r="L104">
        <f t="shared" si="2"/>
        <v>5</v>
      </c>
      <c r="M104">
        <f t="shared" si="2"/>
        <v>36</v>
      </c>
      <c r="N104">
        <f t="shared" si="2"/>
        <v>16</v>
      </c>
      <c r="O104">
        <f t="shared" si="2"/>
        <v>67</v>
      </c>
      <c r="P104">
        <f t="shared" si="2"/>
        <v>62</v>
      </c>
      <c r="Q104">
        <f t="shared" si="2"/>
        <v>77</v>
      </c>
      <c r="R104">
        <f t="shared" si="2"/>
        <v>51</v>
      </c>
      <c r="S104">
        <f t="shared" si="1"/>
        <v>65</v>
      </c>
      <c r="T104">
        <f t="shared" si="1"/>
        <v>30</v>
      </c>
      <c r="U104">
        <f t="shared" si="1"/>
        <v>80</v>
      </c>
      <c r="V104">
        <f t="shared" si="1"/>
        <v>42</v>
      </c>
      <c r="W104">
        <f t="shared" si="1"/>
        <v>40</v>
      </c>
      <c r="X104">
        <f t="shared" si="1"/>
        <v>45</v>
      </c>
      <c r="Y104"/>
    </row>
    <row r="105" spans="1:25" x14ac:dyDescent="0.3">
      <c r="A105" t="s">
        <v>312</v>
      </c>
      <c r="B105" t="s">
        <v>78</v>
      </c>
      <c r="C105">
        <f t="shared" si="2"/>
        <v>37</v>
      </c>
      <c r="D105">
        <f t="shared" si="2"/>
        <v>12</v>
      </c>
      <c r="E105">
        <f t="shared" si="2"/>
        <v>39</v>
      </c>
      <c r="F105">
        <f t="shared" si="2"/>
        <v>51</v>
      </c>
      <c r="G105">
        <f t="shared" si="2"/>
        <v>47</v>
      </c>
      <c r="H105">
        <f t="shared" si="2"/>
        <v>14</v>
      </c>
      <c r="I105">
        <f t="shared" si="2"/>
        <v>5</v>
      </c>
      <c r="J105">
        <f t="shared" si="2"/>
        <v>27</v>
      </c>
      <c r="K105">
        <f t="shared" si="2"/>
        <v>24</v>
      </c>
      <c r="L105">
        <f t="shared" si="2"/>
        <v>16</v>
      </c>
      <c r="M105">
        <f t="shared" si="2"/>
        <v>37</v>
      </c>
      <c r="N105">
        <f t="shared" si="2"/>
        <v>13</v>
      </c>
      <c r="O105">
        <f t="shared" si="2"/>
        <v>41</v>
      </c>
      <c r="P105">
        <f t="shared" si="2"/>
        <v>22</v>
      </c>
      <c r="Q105">
        <f t="shared" si="2"/>
        <v>23</v>
      </c>
      <c r="R105">
        <f t="shared" si="2"/>
        <v>2</v>
      </c>
      <c r="S105">
        <f t="shared" si="1"/>
        <v>19</v>
      </c>
      <c r="T105">
        <f t="shared" si="1"/>
        <v>19</v>
      </c>
      <c r="U105">
        <f t="shared" si="1"/>
        <v>11</v>
      </c>
      <c r="V105">
        <f t="shared" si="1"/>
        <v>40</v>
      </c>
      <c r="W105">
        <f t="shared" si="1"/>
        <v>85</v>
      </c>
      <c r="X105">
        <f t="shared" si="1"/>
        <v>20</v>
      </c>
      <c r="Y105"/>
    </row>
    <row r="106" spans="1:25" x14ac:dyDescent="0.3">
      <c r="A106" t="s">
        <v>315</v>
      </c>
      <c r="B106" t="s">
        <v>73</v>
      </c>
      <c r="C106">
        <f t="shared" si="2"/>
        <v>20</v>
      </c>
      <c r="D106">
        <f t="shared" si="2"/>
        <v>29</v>
      </c>
      <c r="E106">
        <f t="shared" si="2"/>
        <v>11</v>
      </c>
      <c r="F106">
        <f t="shared" si="2"/>
        <v>29</v>
      </c>
      <c r="G106">
        <f t="shared" si="2"/>
        <v>14</v>
      </c>
      <c r="H106">
        <f t="shared" si="2"/>
        <v>24</v>
      </c>
      <c r="I106">
        <f t="shared" si="2"/>
        <v>26</v>
      </c>
      <c r="J106">
        <f t="shared" si="2"/>
        <v>10</v>
      </c>
      <c r="K106">
        <f t="shared" si="2"/>
        <v>60</v>
      </c>
      <c r="L106">
        <f t="shared" si="2"/>
        <v>13</v>
      </c>
      <c r="M106">
        <f t="shared" si="2"/>
        <v>29</v>
      </c>
      <c r="N106">
        <f t="shared" si="2"/>
        <v>10</v>
      </c>
      <c r="O106">
        <f t="shared" si="2"/>
        <v>21</v>
      </c>
      <c r="P106">
        <f t="shared" si="2"/>
        <v>63</v>
      </c>
      <c r="Q106">
        <f t="shared" si="2"/>
        <v>7</v>
      </c>
      <c r="R106">
        <f t="shared" si="2"/>
        <v>62</v>
      </c>
      <c r="S106">
        <f t="shared" si="1"/>
        <v>20</v>
      </c>
      <c r="T106">
        <f t="shared" si="1"/>
        <v>16</v>
      </c>
      <c r="U106">
        <f t="shared" si="1"/>
        <v>20</v>
      </c>
      <c r="V106">
        <f t="shared" si="1"/>
        <v>20</v>
      </c>
      <c r="W106">
        <f t="shared" si="1"/>
        <v>41</v>
      </c>
      <c r="X106">
        <f t="shared" si="1"/>
        <v>8</v>
      </c>
      <c r="Y106"/>
    </row>
    <row r="107" spans="1:25" x14ac:dyDescent="0.3">
      <c r="A107" t="s">
        <v>518</v>
      </c>
      <c r="B107" t="s">
        <v>71</v>
      </c>
      <c r="C107">
        <f t="shared" si="2"/>
        <v>32</v>
      </c>
      <c r="D107">
        <f t="shared" si="2"/>
        <v>77</v>
      </c>
      <c r="E107">
        <f t="shared" si="2"/>
        <v>67</v>
      </c>
      <c r="F107">
        <f t="shared" si="2"/>
        <v>54</v>
      </c>
      <c r="G107">
        <f t="shared" si="2"/>
        <v>88</v>
      </c>
      <c r="H107">
        <f t="shared" si="2"/>
        <v>68</v>
      </c>
      <c r="I107">
        <f t="shared" si="2"/>
        <v>33</v>
      </c>
      <c r="J107">
        <f t="shared" si="2"/>
        <v>85</v>
      </c>
      <c r="K107">
        <f t="shared" si="2"/>
        <v>71</v>
      </c>
      <c r="L107">
        <f t="shared" si="2"/>
        <v>53</v>
      </c>
      <c r="M107">
        <f t="shared" si="2"/>
        <v>19</v>
      </c>
      <c r="N107">
        <f t="shared" si="2"/>
        <v>74</v>
      </c>
      <c r="O107">
        <f t="shared" si="2"/>
        <v>59</v>
      </c>
      <c r="P107">
        <f t="shared" si="2"/>
        <v>80</v>
      </c>
      <c r="Q107">
        <f t="shared" si="2"/>
        <v>82</v>
      </c>
      <c r="R107">
        <f t="shared" si="2"/>
        <v>57</v>
      </c>
      <c r="S107">
        <f t="shared" si="1"/>
        <v>88</v>
      </c>
      <c r="T107">
        <f t="shared" si="1"/>
        <v>84</v>
      </c>
      <c r="U107">
        <f t="shared" si="1"/>
        <v>42</v>
      </c>
      <c r="V107">
        <f t="shared" si="1"/>
        <v>68</v>
      </c>
      <c r="W107">
        <f t="shared" si="1"/>
        <v>51</v>
      </c>
      <c r="X107">
        <f t="shared" si="1"/>
        <v>84</v>
      </c>
      <c r="Y107"/>
    </row>
    <row r="108" spans="1:25" x14ac:dyDescent="0.3">
      <c r="A108" t="s">
        <v>317</v>
      </c>
      <c r="B108" t="s">
        <v>103</v>
      </c>
      <c r="C108">
        <f t="shared" si="2"/>
        <v>46</v>
      </c>
      <c r="D108">
        <f t="shared" si="2"/>
        <v>69</v>
      </c>
      <c r="E108">
        <f t="shared" si="2"/>
        <v>63</v>
      </c>
      <c r="F108">
        <f t="shared" si="2"/>
        <v>9</v>
      </c>
      <c r="G108">
        <f t="shared" si="2"/>
        <v>67</v>
      </c>
      <c r="H108">
        <f t="shared" si="2"/>
        <v>83</v>
      </c>
      <c r="I108">
        <f t="shared" si="2"/>
        <v>34</v>
      </c>
      <c r="J108">
        <f t="shared" si="2"/>
        <v>30</v>
      </c>
      <c r="K108">
        <f t="shared" si="2"/>
        <v>25</v>
      </c>
      <c r="L108">
        <f t="shared" si="2"/>
        <v>76</v>
      </c>
      <c r="M108">
        <f t="shared" si="2"/>
        <v>76</v>
      </c>
      <c r="N108">
        <f t="shared" si="2"/>
        <v>63</v>
      </c>
      <c r="O108">
        <f t="shared" si="2"/>
        <v>68</v>
      </c>
      <c r="P108">
        <f t="shared" si="2"/>
        <v>45</v>
      </c>
      <c r="Q108">
        <f t="shared" si="2"/>
        <v>55</v>
      </c>
      <c r="R108">
        <f t="shared" si="2"/>
        <v>77</v>
      </c>
      <c r="S108">
        <f t="shared" si="1"/>
        <v>43</v>
      </c>
      <c r="T108">
        <f t="shared" si="1"/>
        <v>53</v>
      </c>
      <c r="U108">
        <f t="shared" si="1"/>
        <v>69</v>
      </c>
      <c r="V108">
        <f t="shared" si="1"/>
        <v>71</v>
      </c>
      <c r="W108">
        <f t="shared" si="1"/>
        <v>36</v>
      </c>
      <c r="X108">
        <f t="shared" si="1"/>
        <v>65</v>
      </c>
      <c r="Y108"/>
    </row>
    <row r="109" spans="1:25" x14ac:dyDescent="0.3">
      <c r="A109" t="s">
        <v>519</v>
      </c>
      <c r="B109" t="s">
        <v>81</v>
      </c>
      <c r="C109">
        <f t="shared" si="2"/>
        <v>69</v>
      </c>
      <c r="D109">
        <f t="shared" si="2"/>
        <v>52</v>
      </c>
      <c r="E109">
        <f t="shared" si="2"/>
        <v>75</v>
      </c>
      <c r="F109">
        <f t="shared" si="2"/>
        <v>55</v>
      </c>
      <c r="G109">
        <f t="shared" si="2"/>
        <v>65</v>
      </c>
      <c r="H109">
        <f t="shared" si="2"/>
        <v>77</v>
      </c>
      <c r="I109">
        <f t="shared" si="2"/>
        <v>22</v>
      </c>
      <c r="J109">
        <f t="shared" si="2"/>
        <v>48</v>
      </c>
      <c r="K109">
        <f t="shared" si="2"/>
        <v>12</v>
      </c>
      <c r="L109">
        <f t="shared" si="2"/>
        <v>66</v>
      </c>
      <c r="M109">
        <f t="shared" si="2"/>
        <v>62</v>
      </c>
      <c r="N109">
        <f t="shared" si="2"/>
        <v>73</v>
      </c>
      <c r="O109">
        <f t="shared" si="2"/>
        <v>69</v>
      </c>
      <c r="P109">
        <f t="shared" si="2"/>
        <v>84</v>
      </c>
      <c r="Q109">
        <f t="shared" si="2"/>
        <v>66</v>
      </c>
      <c r="R109">
        <f t="shared" si="2"/>
        <v>47</v>
      </c>
      <c r="S109">
        <f t="shared" si="1"/>
        <v>67</v>
      </c>
      <c r="T109">
        <f t="shared" si="1"/>
        <v>78</v>
      </c>
      <c r="U109">
        <f t="shared" si="1"/>
        <v>68</v>
      </c>
      <c r="V109">
        <f t="shared" si="1"/>
        <v>81</v>
      </c>
      <c r="W109">
        <f t="shared" si="1"/>
        <v>68</v>
      </c>
      <c r="X109">
        <f t="shared" si="1"/>
        <v>63</v>
      </c>
      <c r="Y109"/>
    </row>
    <row r="110" spans="1:25" x14ac:dyDescent="0.3">
      <c r="A110" t="s">
        <v>321</v>
      </c>
      <c r="B110" t="s">
        <v>80</v>
      </c>
      <c r="C110">
        <f t="shared" si="2"/>
        <v>3</v>
      </c>
      <c r="D110">
        <f t="shared" si="2"/>
        <v>23</v>
      </c>
      <c r="E110">
        <f t="shared" si="2"/>
        <v>25</v>
      </c>
      <c r="F110">
        <f t="shared" si="2"/>
        <v>3</v>
      </c>
      <c r="G110">
        <f t="shared" si="2"/>
        <v>24</v>
      </c>
      <c r="H110">
        <f t="shared" si="2"/>
        <v>5</v>
      </c>
      <c r="I110">
        <f t="shared" si="2"/>
        <v>80</v>
      </c>
      <c r="J110">
        <f t="shared" si="2"/>
        <v>32</v>
      </c>
      <c r="K110">
        <f t="shared" si="2"/>
        <v>59</v>
      </c>
      <c r="L110">
        <f t="shared" si="2"/>
        <v>79</v>
      </c>
      <c r="M110">
        <f t="shared" si="2"/>
        <v>87</v>
      </c>
      <c r="N110">
        <f t="shared" si="2"/>
        <v>21</v>
      </c>
      <c r="O110">
        <f t="shared" si="2"/>
        <v>2</v>
      </c>
      <c r="P110">
        <f t="shared" si="2"/>
        <v>23</v>
      </c>
      <c r="Q110">
        <f t="shared" si="2"/>
        <v>22</v>
      </c>
      <c r="R110">
        <f t="shared" si="2"/>
        <v>44</v>
      </c>
      <c r="S110">
        <f t="shared" si="1"/>
        <v>29</v>
      </c>
      <c r="T110">
        <f t="shared" si="1"/>
        <v>42</v>
      </c>
      <c r="U110">
        <f t="shared" si="1"/>
        <v>9</v>
      </c>
      <c r="V110">
        <f t="shared" si="1"/>
        <v>26</v>
      </c>
      <c r="W110">
        <f t="shared" si="1"/>
        <v>31</v>
      </c>
      <c r="X110">
        <f t="shared" si="1"/>
        <v>39</v>
      </c>
      <c r="Y110"/>
    </row>
    <row r="111" spans="1:25" x14ac:dyDescent="0.3">
      <c r="A111" t="s">
        <v>322</v>
      </c>
      <c r="B111" t="s">
        <v>83</v>
      </c>
      <c r="C111">
        <f t="shared" si="2"/>
        <v>67</v>
      </c>
      <c r="D111">
        <f t="shared" si="2"/>
        <v>35</v>
      </c>
      <c r="E111">
        <f t="shared" si="2"/>
        <v>26</v>
      </c>
      <c r="F111">
        <f t="shared" si="2"/>
        <v>27</v>
      </c>
      <c r="G111">
        <f t="shared" si="2"/>
        <v>32</v>
      </c>
      <c r="H111">
        <f t="shared" si="2"/>
        <v>51</v>
      </c>
      <c r="I111">
        <f t="shared" si="2"/>
        <v>9</v>
      </c>
      <c r="J111">
        <f t="shared" si="2"/>
        <v>37</v>
      </c>
      <c r="K111">
        <f t="shared" si="2"/>
        <v>36</v>
      </c>
      <c r="L111">
        <f t="shared" si="2"/>
        <v>35</v>
      </c>
      <c r="M111">
        <f t="shared" si="2"/>
        <v>44</v>
      </c>
      <c r="N111">
        <f t="shared" si="2"/>
        <v>27</v>
      </c>
      <c r="O111">
        <f t="shared" si="2"/>
        <v>28</v>
      </c>
      <c r="P111">
        <f t="shared" si="2"/>
        <v>24</v>
      </c>
      <c r="Q111">
        <f t="shared" si="2"/>
        <v>52</v>
      </c>
      <c r="R111">
        <f t="shared" si="2"/>
        <v>46</v>
      </c>
      <c r="S111">
        <f t="shared" si="1"/>
        <v>14</v>
      </c>
      <c r="T111">
        <f t="shared" si="1"/>
        <v>32</v>
      </c>
      <c r="U111">
        <f t="shared" si="1"/>
        <v>13</v>
      </c>
      <c r="V111">
        <f t="shared" si="1"/>
        <v>47</v>
      </c>
      <c r="W111">
        <f t="shared" si="1"/>
        <v>58</v>
      </c>
      <c r="X111">
        <f t="shared" si="1"/>
        <v>41</v>
      </c>
      <c r="Y111"/>
    </row>
    <row r="112" spans="1:25" x14ac:dyDescent="0.3">
      <c r="A112" t="s">
        <v>520</v>
      </c>
      <c r="B112" t="s">
        <v>82</v>
      </c>
      <c r="C112">
        <f t="shared" si="2"/>
        <v>87</v>
      </c>
      <c r="D112">
        <f t="shared" si="2"/>
        <v>83</v>
      </c>
      <c r="E112">
        <f t="shared" si="2"/>
        <v>86</v>
      </c>
      <c r="F112">
        <f t="shared" si="2"/>
        <v>82</v>
      </c>
      <c r="G112">
        <f t="shared" si="2"/>
        <v>70</v>
      </c>
      <c r="H112">
        <f t="shared" si="2"/>
        <v>86</v>
      </c>
      <c r="I112">
        <f t="shared" si="2"/>
        <v>2</v>
      </c>
      <c r="J112">
        <f t="shared" si="2"/>
        <v>57</v>
      </c>
      <c r="K112">
        <f t="shared" si="2"/>
        <v>1</v>
      </c>
      <c r="L112">
        <f t="shared" si="2"/>
        <v>84</v>
      </c>
      <c r="M112">
        <f t="shared" si="2"/>
        <v>72</v>
      </c>
      <c r="N112">
        <f t="shared" si="2"/>
        <v>88</v>
      </c>
      <c r="O112">
        <f t="shared" si="2"/>
        <v>75</v>
      </c>
      <c r="P112">
        <f t="shared" si="2"/>
        <v>79</v>
      </c>
      <c r="Q112">
        <f t="shared" si="2"/>
        <v>71</v>
      </c>
      <c r="R112">
        <f t="shared" si="2"/>
        <v>86</v>
      </c>
      <c r="S112">
        <f t="shared" si="1"/>
        <v>82</v>
      </c>
      <c r="T112">
        <f t="shared" si="1"/>
        <v>71</v>
      </c>
      <c r="U112">
        <f t="shared" si="1"/>
        <v>87</v>
      </c>
      <c r="V112">
        <f t="shared" si="1"/>
        <v>86</v>
      </c>
      <c r="W112">
        <f t="shared" si="1"/>
        <v>86</v>
      </c>
      <c r="X112">
        <f t="shared" si="1"/>
        <v>67</v>
      </c>
      <c r="Y112"/>
    </row>
    <row r="113" spans="1:25" x14ac:dyDescent="0.3">
      <c r="A113" t="s">
        <v>521</v>
      </c>
      <c r="B113" t="s">
        <v>84</v>
      </c>
      <c r="C113">
        <f t="shared" si="2"/>
        <v>33</v>
      </c>
      <c r="D113">
        <f t="shared" si="2"/>
        <v>21</v>
      </c>
      <c r="E113">
        <f t="shared" si="2"/>
        <v>13</v>
      </c>
      <c r="F113">
        <f t="shared" si="2"/>
        <v>39</v>
      </c>
      <c r="G113">
        <f t="shared" si="2"/>
        <v>19</v>
      </c>
      <c r="H113">
        <f t="shared" si="2"/>
        <v>6</v>
      </c>
      <c r="I113">
        <f t="shared" si="2"/>
        <v>60</v>
      </c>
      <c r="J113">
        <f t="shared" si="2"/>
        <v>15</v>
      </c>
      <c r="K113">
        <f t="shared" si="2"/>
        <v>18</v>
      </c>
      <c r="L113">
        <f t="shared" si="2"/>
        <v>2</v>
      </c>
      <c r="M113">
        <f t="shared" si="2"/>
        <v>1</v>
      </c>
      <c r="N113">
        <f t="shared" si="2"/>
        <v>5</v>
      </c>
      <c r="O113">
        <f t="shared" si="2"/>
        <v>10</v>
      </c>
      <c r="P113">
        <f t="shared" si="2"/>
        <v>7</v>
      </c>
      <c r="Q113">
        <f t="shared" si="2"/>
        <v>46</v>
      </c>
      <c r="R113">
        <f t="shared" si="2"/>
        <v>8</v>
      </c>
      <c r="S113">
        <f t="shared" si="1"/>
        <v>13</v>
      </c>
      <c r="T113">
        <f t="shared" si="1"/>
        <v>7</v>
      </c>
      <c r="U113">
        <f t="shared" si="1"/>
        <v>15</v>
      </c>
      <c r="V113">
        <f t="shared" si="1"/>
        <v>33</v>
      </c>
      <c r="W113">
        <f t="shared" si="1"/>
        <v>63</v>
      </c>
      <c r="X113">
        <f t="shared" si="1"/>
        <v>11</v>
      </c>
      <c r="Y113"/>
    </row>
    <row r="114" spans="1:25" x14ac:dyDescent="0.3">
      <c r="A114" t="s">
        <v>323</v>
      </c>
      <c r="B114" t="s">
        <v>95</v>
      </c>
      <c r="C114">
        <f t="shared" si="2"/>
        <v>85</v>
      </c>
      <c r="D114">
        <f t="shared" si="2"/>
        <v>1</v>
      </c>
      <c r="E114">
        <f t="shared" si="2"/>
        <v>7</v>
      </c>
      <c r="F114">
        <f t="shared" si="2"/>
        <v>37</v>
      </c>
      <c r="G114">
        <f t="shared" si="2"/>
        <v>11</v>
      </c>
      <c r="H114">
        <f t="shared" si="2"/>
        <v>7</v>
      </c>
      <c r="I114">
        <f t="shared" si="2"/>
        <v>57</v>
      </c>
      <c r="J114">
        <f t="shared" si="2"/>
        <v>16</v>
      </c>
      <c r="K114">
        <f t="shared" si="2"/>
        <v>32</v>
      </c>
      <c r="L114">
        <f t="shared" si="2"/>
        <v>18</v>
      </c>
      <c r="M114">
        <f t="shared" si="2"/>
        <v>14</v>
      </c>
      <c r="N114">
        <f t="shared" si="2"/>
        <v>8</v>
      </c>
      <c r="O114">
        <f t="shared" si="2"/>
        <v>62</v>
      </c>
      <c r="P114">
        <f t="shared" si="2"/>
        <v>44</v>
      </c>
      <c r="Q114">
        <f t="shared" si="2"/>
        <v>14</v>
      </c>
      <c r="R114">
        <f t="shared" si="2"/>
        <v>21</v>
      </c>
      <c r="S114">
        <f t="shared" si="1"/>
        <v>22</v>
      </c>
      <c r="T114">
        <f t="shared" si="1"/>
        <v>17</v>
      </c>
      <c r="U114">
        <f t="shared" si="1"/>
        <v>29</v>
      </c>
      <c r="V114">
        <f t="shared" si="1"/>
        <v>13</v>
      </c>
      <c r="W114">
        <f t="shared" si="1"/>
        <v>15</v>
      </c>
      <c r="X114">
        <f t="shared" si="1"/>
        <v>5</v>
      </c>
      <c r="Y114"/>
    </row>
    <row r="115" spans="1:25" x14ac:dyDescent="0.3">
      <c r="A115" t="s">
        <v>324</v>
      </c>
      <c r="B115" t="s">
        <v>85</v>
      </c>
      <c r="C115">
        <f t="shared" si="2"/>
        <v>43</v>
      </c>
      <c r="D115">
        <f t="shared" si="2"/>
        <v>53</v>
      </c>
      <c r="E115">
        <f t="shared" si="2"/>
        <v>46</v>
      </c>
      <c r="F115">
        <f t="shared" si="2"/>
        <v>28</v>
      </c>
      <c r="G115">
        <f t="shared" si="2"/>
        <v>49</v>
      </c>
      <c r="H115">
        <f t="shared" si="2"/>
        <v>23</v>
      </c>
      <c r="I115">
        <f t="shared" si="2"/>
        <v>59</v>
      </c>
      <c r="J115">
        <f t="shared" si="2"/>
        <v>24</v>
      </c>
      <c r="K115">
        <f t="shared" si="2"/>
        <v>64</v>
      </c>
      <c r="L115">
        <f t="shared" si="2"/>
        <v>14</v>
      </c>
      <c r="M115">
        <f t="shared" si="2"/>
        <v>27</v>
      </c>
      <c r="N115">
        <f t="shared" si="2"/>
        <v>32</v>
      </c>
      <c r="O115">
        <f t="shared" si="2"/>
        <v>51</v>
      </c>
      <c r="P115">
        <f t="shared" si="2"/>
        <v>37</v>
      </c>
      <c r="Q115">
        <f t="shared" si="2"/>
        <v>38</v>
      </c>
      <c r="R115">
        <f t="shared" si="2"/>
        <v>35</v>
      </c>
      <c r="S115">
        <f t="shared" si="1"/>
        <v>61</v>
      </c>
      <c r="T115">
        <f t="shared" si="1"/>
        <v>47</v>
      </c>
      <c r="U115">
        <f t="shared" si="1"/>
        <v>36</v>
      </c>
      <c r="V115">
        <f t="shared" si="1"/>
        <v>45</v>
      </c>
      <c r="W115">
        <f t="shared" si="1"/>
        <v>76</v>
      </c>
      <c r="X115">
        <f t="shared" si="1"/>
        <v>43</v>
      </c>
      <c r="Y115"/>
    </row>
    <row r="116" spans="1:25" x14ac:dyDescent="0.3">
      <c r="A116" t="s">
        <v>326</v>
      </c>
      <c r="B116" t="s">
        <v>87</v>
      </c>
      <c r="C116">
        <f t="shared" si="2"/>
        <v>52</v>
      </c>
      <c r="D116">
        <f t="shared" si="2"/>
        <v>47</v>
      </c>
      <c r="E116">
        <f t="shared" si="2"/>
        <v>50</v>
      </c>
      <c r="F116">
        <f t="shared" si="2"/>
        <v>41</v>
      </c>
      <c r="G116">
        <f t="shared" si="2"/>
        <v>34</v>
      </c>
      <c r="H116">
        <f t="shared" si="2"/>
        <v>45</v>
      </c>
      <c r="I116">
        <f t="shared" si="2"/>
        <v>27</v>
      </c>
      <c r="J116">
        <f t="shared" si="2"/>
        <v>39</v>
      </c>
      <c r="K116">
        <f t="shared" si="2"/>
        <v>45</v>
      </c>
      <c r="L116">
        <f t="shared" si="2"/>
        <v>45</v>
      </c>
      <c r="M116">
        <f t="shared" si="2"/>
        <v>43</v>
      </c>
      <c r="N116">
        <f t="shared" si="2"/>
        <v>28</v>
      </c>
      <c r="O116">
        <f t="shared" si="2"/>
        <v>44</v>
      </c>
      <c r="P116">
        <f t="shared" si="2"/>
        <v>13</v>
      </c>
      <c r="Q116">
        <f t="shared" si="2"/>
        <v>30</v>
      </c>
      <c r="R116">
        <f t="shared" si="2"/>
        <v>34</v>
      </c>
      <c r="S116">
        <f t="shared" si="1"/>
        <v>36</v>
      </c>
      <c r="T116">
        <f t="shared" si="1"/>
        <v>52</v>
      </c>
      <c r="U116">
        <f t="shared" si="1"/>
        <v>39</v>
      </c>
      <c r="V116">
        <f t="shared" si="1"/>
        <v>43</v>
      </c>
      <c r="W116">
        <f t="shared" si="1"/>
        <v>62</v>
      </c>
      <c r="X116">
        <f t="shared" si="1"/>
        <v>38</v>
      </c>
      <c r="Y116"/>
    </row>
    <row r="117" spans="1:25" x14ac:dyDescent="0.3">
      <c r="A117" t="s">
        <v>522</v>
      </c>
      <c r="B117" t="s">
        <v>88</v>
      </c>
      <c r="C117">
        <f t="shared" si="2"/>
        <v>77</v>
      </c>
      <c r="D117">
        <f t="shared" si="2"/>
        <v>26</v>
      </c>
      <c r="E117">
        <f t="shared" si="2"/>
        <v>69</v>
      </c>
      <c r="F117">
        <f t="shared" si="2"/>
        <v>84</v>
      </c>
      <c r="G117">
        <f t="shared" si="2"/>
        <v>60</v>
      </c>
      <c r="H117">
        <f t="shared" si="2"/>
        <v>22</v>
      </c>
      <c r="I117">
        <f t="shared" si="2"/>
        <v>73</v>
      </c>
      <c r="J117">
        <f t="shared" si="2"/>
        <v>76</v>
      </c>
      <c r="K117">
        <f t="shared" si="2"/>
        <v>74</v>
      </c>
      <c r="L117">
        <f t="shared" si="2"/>
        <v>71</v>
      </c>
      <c r="M117">
        <f t="shared" si="2"/>
        <v>86</v>
      </c>
      <c r="N117">
        <f t="shared" si="2"/>
        <v>64</v>
      </c>
      <c r="O117">
        <f t="shared" si="2"/>
        <v>11</v>
      </c>
      <c r="P117">
        <f t="shared" si="2"/>
        <v>36</v>
      </c>
      <c r="Q117">
        <f t="shared" si="2"/>
        <v>40</v>
      </c>
      <c r="R117">
        <f t="shared" si="2"/>
        <v>48</v>
      </c>
      <c r="S117">
        <f t="shared" si="1"/>
        <v>50</v>
      </c>
      <c r="T117">
        <f t="shared" si="1"/>
        <v>48</v>
      </c>
      <c r="U117">
        <f t="shared" si="1"/>
        <v>47</v>
      </c>
      <c r="V117">
        <f t="shared" si="1"/>
        <v>24</v>
      </c>
      <c r="W117">
        <f t="shared" si="1"/>
        <v>19</v>
      </c>
      <c r="X117">
        <f t="shared" si="1"/>
        <v>42</v>
      </c>
      <c r="Y117"/>
    </row>
    <row r="118" spans="1:25" x14ac:dyDescent="0.3">
      <c r="A118" t="s">
        <v>523</v>
      </c>
      <c r="B118" t="s">
        <v>137</v>
      </c>
      <c r="C118">
        <f t="shared" si="2"/>
        <v>12</v>
      </c>
      <c r="D118">
        <f t="shared" si="2"/>
        <v>50</v>
      </c>
      <c r="E118">
        <f t="shared" si="2"/>
        <v>12</v>
      </c>
      <c r="F118">
        <f t="shared" si="2"/>
        <v>53</v>
      </c>
      <c r="G118">
        <f t="shared" si="2"/>
        <v>55</v>
      </c>
      <c r="H118">
        <f t="shared" si="2"/>
        <v>50</v>
      </c>
      <c r="I118">
        <f t="shared" si="2"/>
        <v>69</v>
      </c>
      <c r="J118">
        <f t="shared" si="2"/>
        <v>73</v>
      </c>
      <c r="K118">
        <f t="shared" si="2"/>
        <v>38</v>
      </c>
      <c r="L118">
        <f t="shared" si="2"/>
        <v>22</v>
      </c>
      <c r="M118">
        <f t="shared" si="2"/>
        <v>46</v>
      </c>
      <c r="N118">
        <f t="shared" si="2"/>
        <v>33</v>
      </c>
      <c r="O118">
        <f t="shared" si="2"/>
        <v>18</v>
      </c>
      <c r="P118">
        <f t="shared" si="2"/>
        <v>29</v>
      </c>
      <c r="Q118">
        <f t="shared" si="2"/>
        <v>50</v>
      </c>
      <c r="R118">
        <f t="shared" si="2"/>
        <v>16</v>
      </c>
      <c r="S118">
        <f t="shared" si="1"/>
        <v>73</v>
      </c>
      <c r="T118">
        <f t="shared" si="1"/>
        <v>54</v>
      </c>
      <c r="U118">
        <f t="shared" si="1"/>
        <v>59</v>
      </c>
      <c r="V118">
        <f t="shared" si="1"/>
        <v>57</v>
      </c>
      <c r="W118">
        <f t="shared" si="1"/>
        <v>79</v>
      </c>
      <c r="X118">
        <f t="shared" si="1"/>
        <v>48</v>
      </c>
      <c r="Y118"/>
    </row>
    <row r="119" spans="1:25" x14ac:dyDescent="0.3">
      <c r="A119" t="s">
        <v>327</v>
      </c>
      <c r="B119" t="s">
        <v>89</v>
      </c>
      <c r="C119">
        <f t="shared" si="2"/>
        <v>51</v>
      </c>
      <c r="D119">
        <f t="shared" si="2"/>
        <v>81</v>
      </c>
      <c r="E119">
        <f t="shared" si="2"/>
        <v>81</v>
      </c>
      <c r="F119">
        <f t="shared" si="2"/>
        <v>20</v>
      </c>
      <c r="G119">
        <f t="shared" si="2"/>
        <v>83</v>
      </c>
      <c r="H119">
        <f t="shared" si="2"/>
        <v>75</v>
      </c>
      <c r="I119">
        <f t="shared" si="2"/>
        <v>44</v>
      </c>
      <c r="J119">
        <f t="shared" si="2"/>
        <v>61</v>
      </c>
      <c r="K119">
        <f t="shared" si="2"/>
        <v>2</v>
      </c>
      <c r="L119">
        <f t="shared" si="2"/>
        <v>72</v>
      </c>
      <c r="M119">
        <f t="shared" si="2"/>
        <v>81</v>
      </c>
      <c r="N119">
        <f t="shared" si="2"/>
        <v>85</v>
      </c>
      <c r="O119">
        <f t="shared" si="2"/>
        <v>71</v>
      </c>
      <c r="P119">
        <f t="shared" si="2"/>
        <v>68</v>
      </c>
      <c r="Q119">
        <f t="shared" si="2"/>
        <v>65</v>
      </c>
      <c r="R119">
        <f t="shared" ref="R119:X134" si="3">RANK(R29,R$2:R$89)</f>
        <v>63</v>
      </c>
      <c r="S119">
        <f t="shared" si="3"/>
        <v>49</v>
      </c>
      <c r="T119">
        <f t="shared" si="3"/>
        <v>86</v>
      </c>
      <c r="U119">
        <f t="shared" si="3"/>
        <v>37</v>
      </c>
      <c r="V119">
        <f t="shared" si="3"/>
        <v>85</v>
      </c>
      <c r="W119">
        <f t="shared" si="3"/>
        <v>49</v>
      </c>
      <c r="X119">
        <f t="shared" si="3"/>
        <v>72</v>
      </c>
      <c r="Y119"/>
    </row>
    <row r="120" spans="1:25" x14ac:dyDescent="0.3">
      <c r="A120" t="s">
        <v>328</v>
      </c>
      <c r="B120" t="s">
        <v>90</v>
      </c>
      <c r="C120">
        <f t="shared" ref="C120:R135" si="4">RANK(C30,C$2:C$89)</f>
        <v>86</v>
      </c>
      <c r="D120">
        <f t="shared" si="4"/>
        <v>14</v>
      </c>
      <c r="E120">
        <f t="shared" si="4"/>
        <v>5</v>
      </c>
      <c r="F120">
        <f t="shared" si="4"/>
        <v>13</v>
      </c>
      <c r="G120">
        <f t="shared" si="4"/>
        <v>17</v>
      </c>
      <c r="H120">
        <f t="shared" si="4"/>
        <v>11</v>
      </c>
      <c r="I120">
        <f t="shared" si="4"/>
        <v>52</v>
      </c>
      <c r="J120">
        <f t="shared" si="4"/>
        <v>56</v>
      </c>
      <c r="K120">
        <f t="shared" si="4"/>
        <v>28</v>
      </c>
      <c r="L120">
        <f t="shared" si="4"/>
        <v>26</v>
      </c>
      <c r="M120">
        <f t="shared" si="4"/>
        <v>22</v>
      </c>
      <c r="N120">
        <f t="shared" si="4"/>
        <v>37</v>
      </c>
      <c r="O120">
        <f t="shared" si="4"/>
        <v>32</v>
      </c>
      <c r="P120">
        <f t="shared" si="4"/>
        <v>53</v>
      </c>
      <c r="Q120">
        <f t="shared" si="4"/>
        <v>8</v>
      </c>
      <c r="R120">
        <f t="shared" si="4"/>
        <v>4</v>
      </c>
      <c r="S120">
        <f t="shared" si="3"/>
        <v>58</v>
      </c>
      <c r="T120">
        <f t="shared" si="3"/>
        <v>26</v>
      </c>
      <c r="U120">
        <f t="shared" si="3"/>
        <v>56</v>
      </c>
      <c r="V120">
        <f t="shared" si="3"/>
        <v>14</v>
      </c>
      <c r="W120">
        <f t="shared" si="3"/>
        <v>10</v>
      </c>
      <c r="X120">
        <f t="shared" si="3"/>
        <v>30</v>
      </c>
      <c r="Y120"/>
    </row>
    <row r="121" spans="1:25" x14ac:dyDescent="0.3">
      <c r="A121" t="s">
        <v>329</v>
      </c>
      <c r="B121" t="s">
        <v>91</v>
      </c>
      <c r="C121">
        <f t="shared" si="4"/>
        <v>23</v>
      </c>
      <c r="D121">
        <f t="shared" si="4"/>
        <v>44</v>
      </c>
      <c r="E121">
        <f t="shared" si="4"/>
        <v>60</v>
      </c>
      <c r="F121">
        <f t="shared" si="4"/>
        <v>32</v>
      </c>
      <c r="G121">
        <f t="shared" si="4"/>
        <v>59</v>
      </c>
      <c r="H121">
        <f t="shared" si="4"/>
        <v>52</v>
      </c>
      <c r="I121">
        <f t="shared" si="4"/>
        <v>50</v>
      </c>
      <c r="J121">
        <f t="shared" si="4"/>
        <v>55</v>
      </c>
      <c r="K121">
        <f t="shared" si="4"/>
        <v>35</v>
      </c>
      <c r="L121">
        <f t="shared" si="4"/>
        <v>7</v>
      </c>
      <c r="M121">
        <f t="shared" si="4"/>
        <v>7</v>
      </c>
      <c r="N121">
        <f t="shared" si="4"/>
        <v>24</v>
      </c>
      <c r="O121">
        <f t="shared" si="4"/>
        <v>48</v>
      </c>
      <c r="P121">
        <f t="shared" si="4"/>
        <v>72</v>
      </c>
      <c r="Q121">
        <f t="shared" si="4"/>
        <v>72</v>
      </c>
      <c r="R121">
        <f t="shared" si="4"/>
        <v>31</v>
      </c>
      <c r="S121">
        <f t="shared" si="3"/>
        <v>32</v>
      </c>
      <c r="T121">
        <f t="shared" si="3"/>
        <v>36</v>
      </c>
      <c r="U121">
        <f t="shared" si="3"/>
        <v>41</v>
      </c>
      <c r="V121">
        <f t="shared" si="3"/>
        <v>66</v>
      </c>
      <c r="W121">
        <f t="shared" si="3"/>
        <v>32</v>
      </c>
      <c r="X121">
        <f t="shared" si="3"/>
        <v>59</v>
      </c>
      <c r="Y121"/>
    </row>
    <row r="122" spans="1:25" x14ac:dyDescent="0.3">
      <c r="A122" t="s">
        <v>330</v>
      </c>
      <c r="B122" t="s">
        <v>93</v>
      </c>
      <c r="C122">
        <f t="shared" si="4"/>
        <v>42</v>
      </c>
      <c r="D122">
        <f t="shared" si="4"/>
        <v>48</v>
      </c>
      <c r="E122">
        <f t="shared" si="4"/>
        <v>51</v>
      </c>
      <c r="F122">
        <f t="shared" si="4"/>
        <v>58</v>
      </c>
      <c r="G122">
        <f t="shared" si="4"/>
        <v>66</v>
      </c>
      <c r="H122">
        <f t="shared" si="4"/>
        <v>61</v>
      </c>
      <c r="I122">
        <f t="shared" si="4"/>
        <v>56</v>
      </c>
      <c r="J122">
        <f t="shared" si="4"/>
        <v>62</v>
      </c>
      <c r="K122">
        <f t="shared" si="4"/>
        <v>22</v>
      </c>
      <c r="L122">
        <f t="shared" si="4"/>
        <v>54</v>
      </c>
      <c r="M122">
        <f t="shared" si="4"/>
        <v>39</v>
      </c>
      <c r="N122">
        <f t="shared" si="4"/>
        <v>38</v>
      </c>
      <c r="O122">
        <f t="shared" si="4"/>
        <v>40</v>
      </c>
      <c r="P122">
        <f t="shared" si="4"/>
        <v>30</v>
      </c>
      <c r="Q122">
        <f t="shared" si="4"/>
        <v>29</v>
      </c>
      <c r="R122">
        <f t="shared" si="4"/>
        <v>45</v>
      </c>
      <c r="S122">
        <f t="shared" si="3"/>
        <v>68</v>
      </c>
      <c r="T122">
        <f t="shared" si="3"/>
        <v>57</v>
      </c>
      <c r="U122">
        <f t="shared" si="3"/>
        <v>24</v>
      </c>
      <c r="V122">
        <f t="shared" si="3"/>
        <v>63</v>
      </c>
      <c r="W122">
        <f t="shared" si="3"/>
        <v>81</v>
      </c>
      <c r="X122">
        <f t="shared" si="3"/>
        <v>56</v>
      </c>
      <c r="Y122"/>
    </row>
    <row r="123" spans="1:25" x14ac:dyDescent="0.3">
      <c r="A123" t="s">
        <v>524</v>
      </c>
      <c r="B123" t="s">
        <v>92</v>
      </c>
      <c r="C123">
        <f t="shared" si="4"/>
        <v>79</v>
      </c>
      <c r="D123">
        <f t="shared" si="4"/>
        <v>78</v>
      </c>
      <c r="E123">
        <f t="shared" si="4"/>
        <v>74</v>
      </c>
      <c r="F123">
        <f t="shared" si="4"/>
        <v>16</v>
      </c>
      <c r="G123">
        <f t="shared" si="4"/>
        <v>84</v>
      </c>
      <c r="H123">
        <f t="shared" si="4"/>
        <v>87</v>
      </c>
      <c r="I123">
        <f t="shared" si="4"/>
        <v>19</v>
      </c>
      <c r="J123">
        <f t="shared" si="4"/>
        <v>72</v>
      </c>
      <c r="K123">
        <f t="shared" si="4"/>
        <v>11</v>
      </c>
      <c r="L123">
        <f t="shared" si="4"/>
        <v>59</v>
      </c>
      <c r="M123">
        <f t="shared" si="4"/>
        <v>20</v>
      </c>
      <c r="N123">
        <f t="shared" si="4"/>
        <v>86</v>
      </c>
      <c r="O123">
        <f t="shared" si="4"/>
        <v>84</v>
      </c>
      <c r="P123">
        <f t="shared" si="4"/>
        <v>81</v>
      </c>
      <c r="Q123">
        <f t="shared" si="4"/>
        <v>76</v>
      </c>
      <c r="R123">
        <f t="shared" si="4"/>
        <v>87</v>
      </c>
      <c r="S123">
        <f t="shared" si="3"/>
        <v>87</v>
      </c>
      <c r="T123">
        <f t="shared" si="3"/>
        <v>79</v>
      </c>
      <c r="U123">
        <f t="shared" si="3"/>
        <v>55</v>
      </c>
      <c r="V123">
        <f t="shared" si="3"/>
        <v>59</v>
      </c>
      <c r="W123">
        <f t="shared" si="3"/>
        <v>48</v>
      </c>
      <c r="X123">
        <f t="shared" si="3"/>
        <v>79</v>
      </c>
      <c r="Y123"/>
    </row>
    <row r="124" spans="1:25" x14ac:dyDescent="0.3">
      <c r="A124" t="s">
        <v>331</v>
      </c>
      <c r="B124" t="s">
        <v>94</v>
      </c>
      <c r="C124">
        <f t="shared" si="4"/>
        <v>78</v>
      </c>
      <c r="D124">
        <f t="shared" si="4"/>
        <v>58</v>
      </c>
      <c r="E124">
        <f t="shared" si="4"/>
        <v>40</v>
      </c>
      <c r="F124">
        <f t="shared" si="4"/>
        <v>48</v>
      </c>
      <c r="G124">
        <f t="shared" si="4"/>
        <v>58</v>
      </c>
      <c r="H124">
        <f t="shared" si="4"/>
        <v>48</v>
      </c>
      <c r="I124">
        <f t="shared" si="4"/>
        <v>23</v>
      </c>
      <c r="J124">
        <f t="shared" si="4"/>
        <v>45</v>
      </c>
      <c r="K124">
        <f t="shared" si="4"/>
        <v>34</v>
      </c>
      <c r="L124">
        <f t="shared" si="4"/>
        <v>47</v>
      </c>
      <c r="M124">
        <f t="shared" si="4"/>
        <v>68</v>
      </c>
      <c r="N124">
        <f t="shared" si="4"/>
        <v>47</v>
      </c>
      <c r="O124">
        <f t="shared" si="4"/>
        <v>33</v>
      </c>
      <c r="P124">
        <f t="shared" si="4"/>
        <v>15</v>
      </c>
      <c r="Q124">
        <f t="shared" si="4"/>
        <v>24</v>
      </c>
      <c r="R124">
        <f t="shared" si="4"/>
        <v>84</v>
      </c>
      <c r="S124">
        <f t="shared" si="3"/>
        <v>56</v>
      </c>
      <c r="T124">
        <f t="shared" si="3"/>
        <v>61</v>
      </c>
      <c r="U124">
        <f t="shared" si="3"/>
        <v>54</v>
      </c>
      <c r="V124">
        <f t="shared" si="3"/>
        <v>55</v>
      </c>
      <c r="W124">
        <f t="shared" si="3"/>
        <v>82</v>
      </c>
      <c r="X124">
        <f t="shared" si="3"/>
        <v>52</v>
      </c>
      <c r="Y124"/>
    </row>
    <row r="125" spans="1:25" x14ac:dyDescent="0.3">
      <c r="A125" t="s">
        <v>332</v>
      </c>
      <c r="B125" t="s">
        <v>97</v>
      </c>
      <c r="C125">
        <f t="shared" si="4"/>
        <v>9</v>
      </c>
      <c r="D125">
        <f t="shared" si="4"/>
        <v>59</v>
      </c>
      <c r="E125">
        <f t="shared" si="4"/>
        <v>54</v>
      </c>
      <c r="F125">
        <f t="shared" si="4"/>
        <v>62</v>
      </c>
      <c r="G125">
        <f t="shared" si="4"/>
        <v>48</v>
      </c>
      <c r="H125">
        <f t="shared" si="4"/>
        <v>60</v>
      </c>
      <c r="I125">
        <f t="shared" si="4"/>
        <v>49</v>
      </c>
      <c r="J125">
        <f t="shared" si="4"/>
        <v>74</v>
      </c>
      <c r="K125">
        <f t="shared" si="4"/>
        <v>50</v>
      </c>
      <c r="L125">
        <f t="shared" si="4"/>
        <v>9</v>
      </c>
      <c r="M125">
        <f t="shared" si="4"/>
        <v>52</v>
      </c>
      <c r="N125">
        <f t="shared" si="4"/>
        <v>44</v>
      </c>
      <c r="O125">
        <f t="shared" si="4"/>
        <v>55</v>
      </c>
      <c r="P125">
        <f t="shared" si="4"/>
        <v>59</v>
      </c>
      <c r="Q125">
        <f t="shared" si="4"/>
        <v>51</v>
      </c>
      <c r="R125">
        <f t="shared" si="4"/>
        <v>24</v>
      </c>
      <c r="S125">
        <f t="shared" si="3"/>
        <v>17</v>
      </c>
      <c r="T125">
        <f t="shared" si="3"/>
        <v>66</v>
      </c>
      <c r="U125">
        <f t="shared" si="3"/>
        <v>10</v>
      </c>
      <c r="V125">
        <f t="shared" si="3"/>
        <v>67</v>
      </c>
      <c r="W125">
        <f t="shared" si="3"/>
        <v>52</v>
      </c>
      <c r="X125">
        <f t="shared" si="3"/>
        <v>61</v>
      </c>
      <c r="Y125"/>
    </row>
    <row r="126" spans="1:25" x14ac:dyDescent="0.3">
      <c r="A126" t="s">
        <v>333</v>
      </c>
      <c r="B126" t="s">
        <v>96</v>
      </c>
      <c r="C126">
        <f t="shared" si="4"/>
        <v>63</v>
      </c>
      <c r="D126">
        <f t="shared" si="4"/>
        <v>57</v>
      </c>
      <c r="E126">
        <f t="shared" si="4"/>
        <v>34</v>
      </c>
      <c r="F126">
        <f t="shared" si="4"/>
        <v>34</v>
      </c>
      <c r="G126">
        <f t="shared" si="4"/>
        <v>35</v>
      </c>
      <c r="H126">
        <f t="shared" si="4"/>
        <v>55</v>
      </c>
      <c r="I126">
        <f t="shared" si="4"/>
        <v>39</v>
      </c>
      <c r="J126">
        <f t="shared" si="4"/>
        <v>53</v>
      </c>
      <c r="K126">
        <f t="shared" si="4"/>
        <v>52</v>
      </c>
      <c r="L126">
        <f t="shared" si="4"/>
        <v>17</v>
      </c>
      <c r="M126">
        <f t="shared" si="4"/>
        <v>65</v>
      </c>
      <c r="N126">
        <f t="shared" si="4"/>
        <v>26</v>
      </c>
      <c r="O126">
        <f t="shared" si="4"/>
        <v>61</v>
      </c>
      <c r="P126">
        <f t="shared" si="4"/>
        <v>48</v>
      </c>
      <c r="Q126">
        <f t="shared" si="4"/>
        <v>61</v>
      </c>
      <c r="R126">
        <f t="shared" si="4"/>
        <v>58</v>
      </c>
      <c r="S126">
        <f t="shared" si="3"/>
        <v>51</v>
      </c>
      <c r="T126">
        <f t="shared" si="3"/>
        <v>41</v>
      </c>
      <c r="U126">
        <f t="shared" si="3"/>
        <v>25</v>
      </c>
      <c r="V126">
        <f t="shared" si="3"/>
        <v>52</v>
      </c>
      <c r="W126">
        <f t="shared" si="3"/>
        <v>42</v>
      </c>
      <c r="X126">
        <f t="shared" si="3"/>
        <v>55</v>
      </c>
      <c r="Y126"/>
    </row>
    <row r="127" spans="1:25" x14ac:dyDescent="0.3">
      <c r="A127" t="s">
        <v>334</v>
      </c>
      <c r="B127" t="s">
        <v>98</v>
      </c>
      <c r="C127">
        <f t="shared" si="4"/>
        <v>84</v>
      </c>
      <c r="D127">
        <f t="shared" si="4"/>
        <v>19</v>
      </c>
      <c r="E127">
        <f t="shared" si="4"/>
        <v>23</v>
      </c>
      <c r="F127">
        <f t="shared" si="4"/>
        <v>67</v>
      </c>
      <c r="G127">
        <f t="shared" si="4"/>
        <v>50</v>
      </c>
      <c r="H127">
        <f t="shared" si="4"/>
        <v>56</v>
      </c>
      <c r="I127">
        <f t="shared" si="4"/>
        <v>67</v>
      </c>
      <c r="J127">
        <f t="shared" si="4"/>
        <v>19</v>
      </c>
      <c r="K127">
        <f t="shared" si="4"/>
        <v>65</v>
      </c>
      <c r="L127">
        <f t="shared" si="4"/>
        <v>12</v>
      </c>
      <c r="M127">
        <f t="shared" si="4"/>
        <v>12</v>
      </c>
      <c r="N127">
        <f t="shared" si="4"/>
        <v>19</v>
      </c>
      <c r="O127">
        <f t="shared" si="4"/>
        <v>47</v>
      </c>
      <c r="P127">
        <f t="shared" si="4"/>
        <v>26</v>
      </c>
      <c r="Q127">
        <f t="shared" si="4"/>
        <v>57</v>
      </c>
      <c r="R127">
        <f t="shared" si="4"/>
        <v>55</v>
      </c>
      <c r="S127">
        <f t="shared" si="3"/>
        <v>12</v>
      </c>
      <c r="T127">
        <f t="shared" si="3"/>
        <v>44</v>
      </c>
      <c r="U127">
        <f t="shared" si="3"/>
        <v>63</v>
      </c>
      <c r="V127">
        <f t="shared" si="3"/>
        <v>48</v>
      </c>
      <c r="W127">
        <f t="shared" si="3"/>
        <v>47</v>
      </c>
      <c r="X127">
        <f t="shared" si="3"/>
        <v>36</v>
      </c>
      <c r="Y127"/>
    </row>
    <row r="128" spans="1:25" x14ac:dyDescent="0.3">
      <c r="A128" t="s">
        <v>335</v>
      </c>
      <c r="B128" t="s">
        <v>99</v>
      </c>
      <c r="C128">
        <f t="shared" si="4"/>
        <v>64</v>
      </c>
      <c r="D128">
        <f t="shared" si="4"/>
        <v>39</v>
      </c>
      <c r="E128">
        <f t="shared" si="4"/>
        <v>32</v>
      </c>
      <c r="F128">
        <f t="shared" si="4"/>
        <v>81</v>
      </c>
      <c r="G128">
        <f t="shared" si="4"/>
        <v>23</v>
      </c>
      <c r="H128">
        <f t="shared" si="4"/>
        <v>33</v>
      </c>
      <c r="I128">
        <f t="shared" si="4"/>
        <v>75</v>
      </c>
      <c r="J128">
        <f t="shared" si="4"/>
        <v>66</v>
      </c>
      <c r="K128">
        <f t="shared" si="4"/>
        <v>82</v>
      </c>
      <c r="L128">
        <f t="shared" si="4"/>
        <v>69</v>
      </c>
      <c r="M128">
        <f t="shared" si="4"/>
        <v>60</v>
      </c>
      <c r="N128">
        <f t="shared" si="4"/>
        <v>51</v>
      </c>
      <c r="O128">
        <f t="shared" si="4"/>
        <v>7</v>
      </c>
      <c r="P128">
        <f t="shared" si="4"/>
        <v>11</v>
      </c>
      <c r="Q128">
        <f t="shared" si="4"/>
        <v>26</v>
      </c>
      <c r="R128">
        <f t="shared" si="4"/>
        <v>7</v>
      </c>
      <c r="S128">
        <f t="shared" si="3"/>
        <v>16</v>
      </c>
      <c r="T128">
        <f t="shared" si="3"/>
        <v>5</v>
      </c>
      <c r="U128">
        <f t="shared" si="3"/>
        <v>48</v>
      </c>
      <c r="V128">
        <f t="shared" si="3"/>
        <v>8</v>
      </c>
      <c r="W128">
        <f t="shared" si="3"/>
        <v>4</v>
      </c>
      <c r="X128">
        <f t="shared" si="3"/>
        <v>26</v>
      </c>
      <c r="Y128"/>
    </row>
    <row r="129" spans="1:25" x14ac:dyDescent="0.3">
      <c r="A129" t="s">
        <v>525</v>
      </c>
      <c r="B129" t="s">
        <v>100</v>
      </c>
      <c r="C129">
        <f t="shared" si="4"/>
        <v>35</v>
      </c>
      <c r="D129">
        <f t="shared" si="4"/>
        <v>34</v>
      </c>
      <c r="E129">
        <f t="shared" si="4"/>
        <v>30</v>
      </c>
      <c r="F129">
        <f t="shared" si="4"/>
        <v>23</v>
      </c>
      <c r="G129">
        <f t="shared" si="4"/>
        <v>9</v>
      </c>
      <c r="H129">
        <f t="shared" si="4"/>
        <v>57</v>
      </c>
      <c r="I129">
        <f t="shared" si="4"/>
        <v>79</v>
      </c>
      <c r="J129">
        <f t="shared" si="4"/>
        <v>78</v>
      </c>
      <c r="K129">
        <f t="shared" si="4"/>
        <v>75</v>
      </c>
      <c r="L129">
        <f t="shared" si="4"/>
        <v>78</v>
      </c>
      <c r="M129">
        <f t="shared" si="4"/>
        <v>69</v>
      </c>
      <c r="N129">
        <f t="shared" si="4"/>
        <v>43</v>
      </c>
      <c r="O129">
        <f t="shared" si="4"/>
        <v>27</v>
      </c>
      <c r="P129">
        <f t="shared" si="4"/>
        <v>34</v>
      </c>
      <c r="Q129">
        <f t="shared" si="4"/>
        <v>11</v>
      </c>
      <c r="R129">
        <f t="shared" si="4"/>
        <v>68</v>
      </c>
      <c r="S129">
        <f t="shared" si="3"/>
        <v>25</v>
      </c>
      <c r="T129">
        <f t="shared" si="3"/>
        <v>13</v>
      </c>
      <c r="U129">
        <f t="shared" si="3"/>
        <v>26</v>
      </c>
      <c r="V129">
        <f t="shared" si="3"/>
        <v>11</v>
      </c>
      <c r="W129">
        <f t="shared" si="3"/>
        <v>38</v>
      </c>
      <c r="X129">
        <f t="shared" si="3"/>
        <v>16</v>
      </c>
      <c r="Y129"/>
    </row>
    <row r="130" spans="1:25" x14ac:dyDescent="0.3">
      <c r="A130" t="s">
        <v>336</v>
      </c>
      <c r="B130" t="s">
        <v>101</v>
      </c>
      <c r="C130">
        <f t="shared" si="4"/>
        <v>44</v>
      </c>
      <c r="D130">
        <f t="shared" si="4"/>
        <v>65</v>
      </c>
      <c r="E130">
        <f t="shared" si="4"/>
        <v>28</v>
      </c>
      <c r="F130">
        <f t="shared" si="4"/>
        <v>74</v>
      </c>
      <c r="G130">
        <f t="shared" si="4"/>
        <v>45</v>
      </c>
      <c r="H130">
        <f t="shared" si="4"/>
        <v>43</v>
      </c>
      <c r="I130">
        <f t="shared" si="4"/>
        <v>45</v>
      </c>
      <c r="J130">
        <f t="shared" si="4"/>
        <v>41</v>
      </c>
      <c r="K130">
        <f t="shared" si="4"/>
        <v>10</v>
      </c>
      <c r="L130">
        <f t="shared" si="4"/>
        <v>42</v>
      </c>
      <c r="M130">
        <f t="shared" si="4"/>
        <v>54</v>
      </c>
      <c r="N130">
        <f t="shared" si="4"/>
        <v>76</v>
      </c>
      <c r="O130">
        <f t="shared" si="4"/>
        <v>64</v>
      </c>
      <c r="P130">
        <f t="shared" si="4"/>
        <v>64</v>
      </c>
      <c r="Q130">
        <f t="shared" si="4"/>
        <v>80</v>
      </c>
      <c r="R130">
        <f t="shared" si="4"/>
        <v>60</v>
      </c>
      <c r="S130">
        <f t="shared" si="3"/>
        <v>53</v>
      </c>
      <c r="T130">
        <f t="shared" si="3"/>
        <v>63</v>
      </c>
      <c r="U130">
        <f t="shared" si="3"/>
        <v>27</v>
      </c>
      <c r="V130">
        <f t="shared" si="3"/>
        <v>64</v>
      </c>
      <c r="W130">
        <f t="shared" si="3"/>
        <v>61</v>
      </c>
      <c r="X130">
        <f t="shared" si="3"/>
        <v>66</v>
      </c>
      <c r="Y130"/>
    </row>
    <row r="131" spans="1:25" x14ac:dyDescent="0.3">
      <c r="A131" s="3" t="s">
        <v>414</v>
      </c>
      <c r="B131" t="s">
        <v>31</v>
      </c>
      <c r="C131" s="3">
        <f t="shared" si="4"/>
        <v>24</v>
      </c>
      <c r="D131" s="3">
        <f t="shared" si="4"/>
        <v>5</v>
      </c>
      <c r="E131" s="3">
        <f t="shared" si="4"/>
        <v>4</v>
      </c>
      <c r="F131" s="3">
        <f t="shared" si="4"/>
        <v>5</v>
      </c>
      <c r="G131" s="3">
        <f t="shared" si="4"/>
        <v>3</v>
      </c>
      <c r="H131" s="3">
        <f t="shared" si="4"/>
        <v>4</v>
      </c>
      <c r="I131" s="3">
        <f t="shared" si="4"/>
        <v>84</v>
      </c>
      <c r="J131" s="3">
        <f t="shared" si="4"/>
        <v>23</v>
      </c>
      <c r="K131" s="3">
        <f t="shared" si="4"/>
        <v>81</v>
      </c>
      <c r="L131" s="3">
        <f t="shared" si="4"/>
        <v>1</v>
      </c>
      <c r="M131" s="3">
        <f t="shared" si="4"/>
        <v>6</v>
      </c>
      <c r="N131" s="3">
        <f t="shared" si="4"/>
        <v>4</v>
      </c>
      <c r="O131" s="3">
        <f t="shared" si="4"/>
        <v>46</v>
      </c>
      <c r="P131" s="3">
        <f t="shared" si="4"/>
        <v>4</v>
      </c>
      <c r="Q131" s="3">
        <f t="shared" si="4"/>
        <v>9</v>
      </c>
      <c r="R131" s="3">
        <f t="shared" si="4"/>
        <v>11</v>
      </c>
      <c r="S131" s="3">
        <f t="shared" si="3"/>
        <v>31</v>
      </c>
      <c r="T131" s="3">
        <f t="shared" si="3"/>
        <v>31</v>
      </c>
      <c r="U131" s="3">
        <f t="shared" si="3"/>
        <v>2</v>
      </c>
      <c r="V131" s="3">
        <f t="shared" si="3"/>
        <v>4</v>
      </c>
      <c r="W131" s="3">
        <f t="shared" si="3"/>
        <v>14</v>
      </c>
      <c r="X131" s="3">
        <f t="shared" si="3"/>
        <v>3</v>
      </c>
      <c r="Y131" s="3"/>
    </row>
    <row r="132" spans="1:25" x14ac:dyDescent="0.3">
      <c r="A132" t="s">
        <v>526</v>
      </c>
      <c r="B132" t="s">
        <v>104</v>
      </c>
      <c r="C132">
        <f t="shared" si="4"/>
        <v>45</v>
      </c>
      <c r="D132">
        <f t="shared" si="4"/>
        <v>16</v>
      </c>
      <c r="E132">
        <f t="shared" si="4"/>
        <v>56</v>
      </c>
      <c r="F132">
        <f t="shared" si="4"/>
        <v>35</v>
      </c>
      <c r="G132">
        <f t="shared" si="4"/>
        <v>44</v>
      </c>
      <c r="H132">
        <f t="shared" si="4"/>
        <v>37</v>
      </c>
      <c r="I132">
        <f t="shared" si="4"/>
        <v>86</v>
      </c>
      <c r="J132">
        <f t="shared" si="4"/>
        <v>63</v>
      </c>
      <c r="K132" t="e">
        <f t="shared" si="4"/>
        <v>#VALUE!</v>
      </c>
      <c r="L132">
        <f t="shared" si="4"/>
        <v>70</v>
      </c>
      <c r="M132">
        <f t="shared" si="4"/>
        <v>21</v>
      </c>
      <c r="N132">
        <f t="shared" si="4"/>
        <v>20</v>
      </c>
      <c r="O132">
        <f t="shared" si="4"/>
        <v>9</v>
      </c>
      <c r="P132">
        <f t="shared" si="4"/>
        <v>6</v>
      </c>
      <c r="Q132">
        <f t="shared" si="4"/>
        <v>31</v>
      </c>
      <c r="R132">
        <f t="shared" si="4"/>
        <v>30</v>
      </c>
      <c r="S132">
        <f t="shared" si="3"/>
        <v>26</v>
      </c>
      <c r="T132">
        <f t="shared" si="3"/>
        <v>3</v>
      </c>
      <c r="U132">
        <f t="shared" si="3"/>
        <v>40</v>
      </c>
      <c r="V132">
        <f t="shared" si="3"/>
        <v>6</v>
      </c>
      <c r="W132">
        <f t="shared" si="3"/>
        <v>21</v>
      </c>
      <c r="X132">
        <f t="shared" si="3"/>
        <v>10</v>
      </c>
      <c r="Y132"/>
    </row>
    <row r="133" spans="1:25" x14ac:dyDescent="0.3">
      <c r="A133" t="s">
        <v>527</v>
      </c>
      <c r="B133" t="s">
        <v>102</v>
      </c>
      <c r="C133">
        <f t="shared" si="4"/>
        <v>74</v>
      </c>
      <c r="D133">
        <f t="shared" si="4"/>
        <v>11</v>
      </c>
      <c r="E133">
        <f t="shared" si="4"/>
        <v>22</v>
      </c>
      <c r="F133">
        <f t="shared" si="4"/>
        <v>42</v>
      </c>
      <c r="G133">
        <f t="shared" si="4"/>
        <v>38</v>
      </c>
      <c r="H133">
        <f t="shared" si="4"/>
        <v>41</v>
      </c>
      <c r="I133">
        <f t="shared" si="4"/>
        <v>51</v>
      </c>
      <c r="J133">
        <f t="shared" si="4"/>
        <v>50</v>
      </c>
      <c r="K133">
        <f t="shared" si="4"/>
        <v>26</v>
      </c>
      <c r="L133">
        <f t="shared" si="4"/>
        <v>43</v>
      </c>
      <c r="M133">
        <f t="shared" si="4"/>
        <v>49</v>
      </c>
      <c r="N133">
        <f t="shared" si="4"/>
        <v>66</v>
      </c>
      <c r="O133">
        <f t="shared" si="4"/>
        <v>50</v>
      </c>
      <c r="P133">
        <f t="shared" si="4"/>
        <v>33</v>
      </c>
      <c r="Q133">
        <f t="shared" si="4"/>
        <v>15</v>
      </c>
      <c r="R133">
        <f t="shared" si="4"/>
        <v>37</v>
      </c>
      <c r="S133">
        <f t="shared" si="3"/>
        <v>46</v>
      </c>
      <c r="T133">
        <f t="shared" si="3"/>
        <v>34</v>
      </c>
      <c r="U133">
        <f t="shared" si="3"/>
        <v>66</v>
      </c>
      <c r="V133">
        <f t="shared" si="3"/>
        <v>22</v>
      </c>
      <c r="W133">
        <f t="shared" si="3"/>
        <v>53</v>
      </c>
      <c r="X133">
        <f t="shared" si="3"/>
        <v>31</v>
      </c>
      <c r="Y133"/>
    </row>
    <row r="134" spans="1:25" x14ac:dyDescent="0.3">
      <c r="A134" t="s">
        <v>528</v>
      </c>
      <c r="B134" t="s">
        <v>105</v>
      </c>
      <c r="C134">
        <f t="shared" si="4"/>
        <v>88</v>
      </c>
      <c r="D134">
        <f t="shared" si="4"/>
        <v>75</v>
      </c>
      <c r="E134">
        <f t="shared" si="4"/>
        <v>58</v>
      </c>
      <c r="F134">
        <f t="shared" si="4"/>
        <v>19</v>
      </c>
      <c r="G134">
        <f t="shared" si="4"/>
        <v>61</v>
      </c>
      <c r="H134">
        <f t="shared" si="4"/>
        <v>76</v>
      </c>
      <c r="I134">
        <f t="shared" si="4"/>
        <v>25</v>
      </c>
      <c r="J134">
        <f t="shared" si="4"/>
        <v>5</v>
      </c>
      <c r="K134">
        <f t="shared" si="4"/>
        <v>14</v>
      </c>
      <c r="L134">
        <f t="shared" si="4"/>
        <v>88</v>
      </c>
      <c r="M134">
        <f t="shared" si="4"/>
        <v>85</v>
      </c>
      <c r="N134">
        <f t="shared" si="4"/>
        <v>65</v>
      </c>
      <c r="O134">
        <f t="shared" si="4"/>
        <v>65</v>
      </c>
      <c r="P134">
        <f t="shared" si="4"/>
        <v>67</v>
      </c>
      <c r="Q134">
        <f t="shared" si="4"/>
        <v>64</v>
      </c>
      <c r="R134">
        <f t="shared" si="4"/>
        <v>54</v>
      </c>
      <c r="S134">
        <f t="shared" si="3"/>
        <v>40</v>
      </c>
      <c r="T134">
        <f t="shared" si="3"/>
        <v>74</v>
      </c>
      <c r="U134">
        <f t="shared" si="3"/>
        <v>85</v>
      </c>
      <c r="V134">
        <f t="shared" si="3"/>
        <v>41</v>
      </c>
      <c r="W134">
        <f t="shared" si="3"/>
        <v>1</v>
      </c>
      <c r="X134">
        <f t="shared" si="3"/>
        <v>58</v>
      </c>
      <c r="Y134"/>
    </row>
    <row r="135" spans="1:25" x14ac:dyDescent="0.3">
      <c r="A135" t="s">
        <v>337</v>
      </c>
      <c r="B135" t="s">
        <v>106</v>
      </c>
      <c r="C135">
        <f t="shared" si="4"/>
        <v>27</v>
      </c>
      <c r="D135">
        <f t="shared" si="4"/>
        <v>9</v>
      </c>
      <c r="E135">
        <f t="shared" si="4"/>
        <v>45</v>
      </c>
      <c r="F135">
        <f t="shared" si="4"/>
        <v>71</v>
      </c>
      <c r="G135">
        <f t="shared" si="4"/>
        <v>20</v>
      </c>
      <c r="H135">
        <f t="shared" si="4"/>
        <v>44</v>
      </c>
      <c r="I135">
        <f t="shared" si="4"/>
        <v>82</v>
      </c>
      <c r="J135">
        <f t="shared" si="4"/>
        <v>58</v>
      </c>
      <c r="K135">
        <f t="shared" si="4"/>
        <v>80</v>
      </c>
      <c r="L135">
        <f t="shared" si="4"/>
        <v>36</v>
      </c>
      <c r="M135">
        <f t="shared" si="4"/>
        <v>53</v>
      </c>
      <c r="N135">
        <f t="shared" si="4"/>
        <v>84</v>
      </c>
      <c r="O135">
        <f t="shared" si="4"/>
        <v>56</v>
      </c>
      <c r="P135">
        <f t="shared" si="4"/>
        <v>5</v>
      </c>
      <c r="Q135">
        <f t="shared" si="4"/>
        <v>25</v>
      </c>
      <c r="R135">
        <f t="shared" ref="R135:X150" si="5">RANK(R45,R$2:R$89)</f>
        <v>70</v>
      </c>
      <c r="S135">
        <f t="shared" si="5"/>
        <v>41</v>
      </c>
      <c r="T135">
        <f t="shared" si="5"/>
        <v>24</v>
      </c>
      <c r="U135">
        <f t="shared" si="5"/>
        <v>73</v>
      </c>
      <c r="V135">
        <f t="shared" si="5"/>
        <v>10</v>
      </c>
      <c r="W135">
        <f t="shared" si="5"/>
        <v>12</v>
      </c>
      <c r="X135">
        <f t="shared" si="5"/>
        <v>28</v>
      </c>
      <c r="Y135"/>
    </row>
    <row r="136" spans="1:25" x14ac:dyDescent="0.3">
      <c r="A136" t="s">
        <v>529</v>
      </c>
      <c r="B136" t="s">
        <v>107</v>
      </c>
      <c r="C136">
        <f t="shared" ref="C136:R151" si="6">RANK(C46,C$2:C$89)</f>
        <v>38</v>
      </c>
      <c r="D136">
        <f t="shared" si="6"/>
        <v>87</v>
      </c>
      <c r="E136">
        <f t="shared" si="6"/>
        <v>80</v>
      </c>
      <c r="F136">
        <f t="shared" si="6"/>
        <v>46</v>
      </c>
      <c r="G136">
        <f t="shared" si="6"/>
        <v>78</v>
      </c>
      <c r="H136">
        <f t="shared" si="6"/>
        <v>71</v>
      </c>
      <c r="I136">
        <f t="shared" si="6"/>
        <v>12</v>
      </c>
      <c r="J136">
        <f t="shared" si="6"/>
        <v>54</v>
      </c>
      <c r="K136">
        <f t="shared" si="6"/>
        <v>8</v>
      </c>
      <c r="L136">
        <f t="shared" si="6"/>
        <v>37</v>
      </c>
      <c r="M136">
        <f t="shared" si="6"/>
        <v>31</v>
      </c>
      <c r="N136">
        <f t="shared" si="6"/>
        <v>77</v>
      </c>
      <c r="O136">
        <f t="shared" si="6"/>
        <v>76</v>
      </c>
      <c r="P136">
        <f t="shared" si="6"/>
        <v>76</v>
      </c>
      <c r="Q136">
        <f t="shared" si="6"/>
        <v>68</v>
      </c>
      <c r="R136">
        <f t="shared" si="6"/>
        <v>61</v>
      </c>
      <c r="S136">
        <f t="shared" si="5"/>
        <v>75</v>
      </c>
      <c r="T136">
        <f t="shared" si="5"/>
        <v>83</v>
      </c>
      <c r="U136">
        <f t="shared" si="5"/>
        <v>74</v>
      </c>
      <c r="V136">
        <f t="shared" si="5"/>
        <v>73</v>
      </c>
      <c r="W136">
        <f t="shared" si="5"/>
        <v>66</v>
      </c>
      <c r="X136">
        <f t="shared" si="5"/>
        <v>88</v>
      </c>
      <c r="Y136"/>
    </row>
    <row r="137" spans="1:25" x14ac:dyDescent="0.3">
      <c r="A137" t="s">
        <v>530</v>
      </c>
      <c r="B137" t="s">
        <v>109</v>
      </c>
      <c r="C137">
        <f t="shared" si="6"/>
        <v>68</v>
      </c>
      <c r="D137">
        <f t="shared" si="6"/>
        <v>1</v>
      </c>
      <c r="E137">
        <f t="shared" si="6"/>
        <v>1</v>
      </c>
      <c r="F137">
        <f t="shared" si="6"/>
        <v>14</v>
      </c>
      <c r="G137">
        <f t="shared" si="6"/>
        <v>4</v>
      </c>
      <c r="H137">
        <f t="shared" si="6"/>
        <v>21</v>
      </c>
      <c r="I137">
        <f t="shared" si="6"/>
        <v>63</v>
      </c>
      <c r="J137">
        <f t="shared" si="6"/>
        <v>14</v>
      </c>
      <c r="K137">
        <f t="shared" si="6"/>
        <v>44</v>
      </c>
      <c r="L137">
        <f t="shared" si="6"/>
        <v>6</v>
      </c>
      <c r="M137">
        <f t="shared" si="6"/>
        <v>3</v>
      </c>
      <c r="N137">
        <f t="shared" si="6"/>
        <v>2</v>
      </c>
      <c r="O137">
        <f t="shared" si="6"/>
        <v>26</v>
      </c>
      <c r="P137">
        <f t="shared" si="6"/>
        <v>58</v>
      </c>
      <c r="Q137">
        <f t="shared" si="6"/>
        <v>5</v>
      </c>
      <c r="R137">
        <f t="shared" si="6"/>
        <v>26</v>
      </c>
      <c r="S137">
        <f t="shared" si="5"/>
        <v>4</v>
      </c>
      <c r="T137">
        <f t="shared" si="5"/>
        <v>8</v>
      </c>
      <c r="U137">
        <f t="shared" si="5"/>
        <v>6</v>
      </c>
      <c r="V137">
        <f t="shared" si="5"/>
        <v>5</v>
      </c>
      <c r="W137">
        <f t="shared" si="5"/>
        <v>44</v>
      </c>
      <c r="X137">
        <f t="shared" si="5"/>
        <v>4</v>
      </c>
      <c r="Y137"/>
    </row>
    <row r="138" spans="1:25" x14ac:dyDescent="0.3">
      <c r="A138" t="s">
        <v>338</v>
      </c>
      <c r="B138" t="s">
        <v>112</v>
      </c>
      <c r="C138">
        <f t="shared" si="6"/>
        <v>58</v>
      </c>
      <c r="D138">
        <f t="shared" si="6"/>
        <v>86</v>
      </c>
      <c r="E138">
        <f t="shared" si="6"/>
        <v>72</v>
      </c>
      <c r="F138">
        <f t="shared" si="6"/>
        <v>31</v>
      </c>
      <c r="G138">
        <f t="shared" si="6"/>
        <v>69</v>
      </c>
      <c r="H138">
        <f t="shared" si="6"/>
        <v>85</v>
      </c>
      <c r="I138">
        <f t="shared" si="6"/>
        <v>10</v>
      </c>
      <c r="J138">
        <f t="shared" si="6"/>
        <v>40</v>
      </c>
      <c r="K138">
        <f t="shared" si="6"/>
        <v>21</v>
      </c>
      <c r="L138">
        <f t="shared" si="6"/>
        <v>50</v>
      </c>
      <c r="M138">
        <f t="shared" si="6"/>
        <v>48</v>
      </c>
      <c r="N138">
        <f t="shared" si="6"/>
        <v>70</v>
      </c>
      <c r="O138">
        <f t="shared" si="6"/>
        <v>82</v>
      </c>
      <c r="P138">
        <f t="shared" si="6"/>
        <v>61</v>
      </c>
      <c r="Q138">
        <f t="shared" si="6"/>
        <v>85</v>
      </c>
      <c r="R138">
        <f t="shared" si="6"/>
        <v>66</v>
      </c>
      <c r="S138">
        <f t="shared" si="5"/>
        <v>37</v>
      </c>
      <c r="T138">
        <f t="shared" si="5"/>
        <v>88</v>
      </c>
      <c r="U138">
        <f t="shared" si="5"/>
        <v>65</v>
      </c>
      <c r="V138">
        <f t="shared" si="5"/>
        <v>87</v>
      </c>
      <c r="W138">
        <f t="shared" si="5"/>
        <v>77</v>
      </c>
      <c r="X138">
        <f t="shared" si="5"/>
        <v>86</v>
      </c>
      <c r="Y138"/>
    </row>
    <row r="139" spans="1:25" x14ac:dyDescent="0.3">
      <c r="A139" t="s">
        <v>339</v>
      </c>
      <c r="B139" t="s">
        <v>118</v>
      </c>
      <c r="C139">
        <f t="shared" si="6"/>
        <v>29</v>
      </c>
      <c r="D139">
        <f t="shared" si="6"/>
        <v>79</v>
      </c>
      <c r="E139">
        <f t="shared" si="6"/>
        <v>53</v>
      </c>
      <c r="F139">
        <f t="shared" si="6"/>
        <v>57</v>
      </c>
      <c r="G139">
        <f t="shared" si="6"/>
        <v>71</v>
      </c>
      <c r="H139">
        <f t="shared" si="6"/>
        <v>81</v>
      </c>
      <c r="I139">
        <f t="shared" si="6"/>
        <v>32</v>
      </c>
      <c r="J139">
        <f t="shared" si="6"/>
        <v>12</v>
      </c>
      <c r="K139">
        <f t="shared" si="6"/>
        <v>6</v>
      </c>
      <c r="L139">
        <f t="shared" si="6"/>
        <v>49</v>
      </c>
      <c r="M139">
        <f t="shared" si="6"/>
        <v>34</v>
      </c>
      <c r="N139">
        <f t="shared" si="6"/>
        <v>79</v>
      </c>
      <c r="O139">
        <f t="shared" si="6"/>
        <v>79</v>
      </c>
      <c r="P139">
        <f t="shared" si="6"/>
        <v>69</v>
      </c>
      <c r="Q139">
        <f t="shared" si="6"/>
        <v>87</v>
      </c>
      <c r="R139">
        <f t="shared" si="6"/>
        <v>69</v>
      </c>
      <c r="S139">
        <f t="shared" si="5"/>
        <v>79</v>
      </c>
      <c r="T139">
        <f t="shared" si="5"/>
        <v>87</v>
      </c>
      <c r="U139">
        <f t="shared" si="5"/>
        <v>84</v>
      </c>
      <c r="V139">
        <f t="shared" si="5"/>
        <v>61</v>
      </c>
      <c r="W139">
        <f t="shared" si="5"/>
        <v>71</v>
      </c>
      <c r="X139">
        <f t="shared" si="5"/>
        <v>80</v>
      </c>
      <c r="Y139"/>
    </row>
    <row r="140" spans="1:25" x14ac:dyDescent="0.3">
      <c r="A140" t="s">
        <v>340</v>
      </c>
      <c r="B140" t="s">
        <v>119</v>
      </c>
      <c r="C140">
        <f t="shared" si="6"/>
        <v>34</v>
      </c>
      <c r="D140">
        <f t="shared" si="6"/>
        <v>24</v>
      </c>
      <c r="E140">
        <f t="shared" si="6"/>
        <v>9</v>
      </c>
      <c r="F140">
        <f t="shared" si="6"/>
        <v>10</v>
      </c>
      <c r="G140">
        <f t="shared" si="6"/>
        <v>8</v>
      </c>
      <c r="H140">
        <f t="shared" si="6"/>
        <v>42</v>
      </c>
      <c r="I140">
        <f t="shared" si="6"/>
        <v>77</v>
      </c>
      <c r="J140">
        <f t="shared" si="6"/>
        <v>17</v>
      </c>
      <c r="K140">
        <f t="shared" si="6"/>
        <v>73</v>
      </c>
      <c r="L140">
        <f t="shared" si="6"/>
        <v>24</v>
      </c>
      <c r="M140">
        <f t="shared" si="6"/>
        <v>70</v>
      </c>
      <c r="N140">
        <f t="shared" si="6"/>
        <v>15</v>
      </c>
      <c r="O140">
        <f t="shared" si="6"/>
        <v>22</v>
      </c>
      <c r="P140">
        <f t="shared" si="6"/>
        <v>10</v>
      </c>
      <c r="Q140">
        <f t="shared" si="6"/>
        <v>39</v>
      </c>
      <c r="R140">
        <f t="shared" si="6"/>
        <v>5</v>
      </c>
      <c r="S140">
        <f t="shared" si="5"/>
        <v>6</v>
      </c>
      <c r="T140">
        <f t="shared" si="5"/>
        <v>12</v>
      </c>
      <c r="U140">
        <f t="shared" si="5"/>
        <v>3</v>
      </c>
      <c r="V140">
        <f t="shared" si="5"/>
        <v>9</v>
      </c>
      <c r="W140">
        <f t="shared" si="5"/>
        <v>43</v>
      </c>
      <c r="X140">
        <f t="shared" si="5"/>
        <v>23</v>
      </c>
      <c r="Y140"/>
    </row>
    <row r="141" spans="1:25" x14ac:dyDescent="0.3">
      <c r="A141" t="s">
        <v>341</v>
      </c>
      <c r="B141" t="s">
        <v>113</v>
      </c>
      <c r="C141">
        <f t="shared" si="6"/>
        <v>54</v>
      </c>
      <c r="D141">
        <f t="shared" si="6"/>
        <v>63</v>
      </c>
      <c r="E141">
        <f t="shared" si="6"/>
        <v>62</v>
      </c>
      <c r="F141">
        <f t="shared" si="6"/>
        <v>64</v>
      </c>
      <c r="G141">
        <f t="shared" si="6"/>
        <v>87</v>
      </c>
      <c r="H141">
        <f t="shared" si="6"/>
        <v>64</v>
      </c>
      <c r="I141">
        <f t="shared" si="6"/>
        <v>28</v>
      </c>
      <c r="J141">
        <f t="shared" si="6"/>
        <v>52</v>
      </c>
      <c r="K141">
        <f t="shared" si="6"/>
        <v>29</v>
      </c>
      <c r="L141">
        <f t="shared" si="6"/>
        <v>32</v>
      </c>
      <c r="M141">
        <f t="shared" si="6"/>
        <v>33</v>
      </c>
      <c r="N141">
        <f t="shared" si="6"/>
        <v>71</v>
      </c>
      <c r="O141">
        <f t="shared" si="6"/>
        <v>72</v>
      </c>
      <c r="P141">
        <f t="shared" si="6"/>
        <v>86</v>
      </c>
      <c r="Q141">
        <f t="shared" si="6"/>
        <v>79</v>
      </c>
      <c r="R141">
        <f t="shared" si="6"/>
        <v>81</v>
      </c>
      <c r="S141">
        <f t="shared" si="5"/>
        <v>28</v>
      </c>
      <c r="T141">
        <f t="shared" si="5"/>
        <v>65</v>
      </c>
      <c r="U141">
        <f t="shared" si="5"/>
        <v>79</v>
      </c>
      <c r="V141">
        <f t="shared" si="5"/>
        <v>76</v>
      </c>
      <c r="W141">
        <f t="shared" si="5"/>
        <v>23</v>
      </c>
      <c r="X141">
        <f t="shared" si="5"/>
        <v>78</v>
      </c>
      <c r="Y141"/>
    </row>
    <row r="142" spans="1:25" x14ac:dyDescent="0.3">
      <c r="A142" t="s">
        <v>531</v>
      </c>
      <c r="B142" t="s">
        <v>116</v>
      </c>
      <c r="C142">
        <f t="shared" si="6"/>
        <v>66</v>
      </c>
      <c r="D142">
        <f t="shared" si="6"/>
        <v>8</v>
      </c>
      <c r="E142">
        <f t="shared" si="6"/>
        <v>73</v>
      </c>
      <c r="F142">
        <f t="shared" si="6"/>
        <v>79</v>
      </c>
      <c r="G142">
        <f t="shared" si="6"/>
        <v>86</v>
      </c>
      <c r="H142">
        <f t="shared" si="6"/>
        <v>70</v>
      </c>
      <c r="I142">
        <f t="shared" si="6"/>
        <v>8</v>
      </c>
      <c r="J142">
        <f t="shared" si="6"/>
        <v>83</v>
      </c>
      <c r="K142">
        <f t="shared" si="6"/>
        <v>54</v>
      </c>
      <c r="L142">
        <f t="shared" si="6"/>
        <v>68</v>
      </c>
      <c r="M142">
        <f t="shared" si="6"/>
        <v>10</v>
      </c>
      <c r="N142">
        <f t="shared" si="6"/>
        <v>80</v>
      </c>
      <c r="O142">
        <f t="shared" si="6"/>
        <v>77</v>
      </c>
      <c r="P142">
        <f t="shared" si="6"/>
        <v>78</v>
      </c>
      <c r="Q142">
        <f t="shared" si="6"/>
        <v>75</v>
      </c>
      <c r="R142">
        <f t="shared" si="6"/>
        <v>76</v>
      </c>
      <c r="S142">
        <f t="shared" si="5"/>
        <v>86</v>
      </c>
      <c r="T142">
        <f t="shared" si="5"/>
        <v>70</v>
      </c>
      <c r="U142">
        <f t="shared" si="5"/>
        <v>86</v>
      </c>
      <c r="V142">
        <f t="shared" si="5"/>
        <v>62</v>
      </c>
      <c r="W142">
        <f t="shared" si="5"/>
        <v>6</v>
      </c>
      <c r="X142">
        <f t="shared" si="5"/>
        <v>81</v>
      </c>
      <c r="Y142"/>
    </row>
    <row r="143" spans="1:25" x14ac:dyDescent="0.3">
      <c r="A143" t="s">
        <v>342</v>
      </c>
      <c r="B143" t="s">
        <v>117</v>
      </c>
      <c r="C143">
        <f t="shared" si="6"/>
        <v>61</v>
      </c>
      <c r="D143">
        <f t="shared" si="6"/>
        <v>7</v>
      </c>
      <c r="E143">
        <f t="shared" si="6"/>
        <v>6</v>
      </c>
      <c r="F143">
        <f t="shared" si="6"/>
        <v>30</v>
      </c>
      <c r="G143">
        <f t="shared" si="6"/>
        <v>10</v>
      </c>
      <c r="H143">
        <f t="shared" si="6"/>
        <v>18</v>
      </c>
      <c r="I143">
        <f t="shared" si="6"/>
        <v>81</v>
      </c>
      <c r="J143">
        <f t="shared" si="6"/>
        <v>42</v>
      </c>
      <c r="K143">
        <f t="shared" si="6"/>
        <v>61</v>
      </c>
      <c r="L143">
        <f t="shared" si="6"/>
        <v>4</v>
      </c>
      <c r="M143">
        <f t="shared" si="6"/>
        <v>9</v>
      </c>
      <c r="N143">
        <f t="shared" si="6"/>
        <v>6</v>
      </c>
      <c r="O143">
        <f t="shared" si="6"/>
        <v>12</v>
      </c>
      <c r="P143">
        <f t="shared" si="6"/>
        <v>35</v>
      </c>
      <c r="Q143">
        <f t="shared" si="6"/>
        <v>32</v>
      </c>
      <c r="R143">
        <f t="shared" si="6"/>
        <v>3</v>
      </c>
      <c r="S143">
        <f t="shared" si="5"/>
        <v>18</v>
      </c>
      <c r="T143">
        <f t="shared" si="5"/>
        <v>29</v>
      </c>
      <c r="U143">
        <f t="shared" si="5"/>
        <v>31</v>
      </c>
      <c r="V143">
        <f t="shared" si="5"/>
        <v>29</v>
      </c>
      <c r="W143">
        <f t="shared" si="5"/>
        <v>59</v>
      </c>
      <c r="X143">
        <f t="shared" si="5"/>
        <v>14</v>
      </c>
      <c r="Y143"/>
    </row>
    <row r="144" spans="1:25" x14ac:dyDescent="0.3">
      <c r="A144" t="s">
        <v>532</v>
      </c>
      <c r="B144" t="s">
        <v>111</v>
      </c>
      <c r="C144">
        <f t="shared" si="6"/>
        <v>1</v>
      </c>
      <c r="D144">
        <f t="shared" si="6"/>
        <v>20</v>
      </c>
      <c r="E144">
        <f t="shared" si="6"/>
        <v>20</v>
      </c>
      <c r="F144">
        <f t="shared" si="6"/>
        <v>69</v>
      </c>
      <c r="G144">
        <f t="shared" si="6"/>
        <v>36</v>
      </c>
      <c r="H144">
        <f t="shared" si="6"/>
        <v>12</v>
      </c>
      <c r="I144">
        <f t="shared" si="6"/>
        <v>55</v>
      </c>
      <c r="J144">
        <f t="shared" si="6"/>
        <v>68</v>
      </c>
      <c r="K144">
        <f t="shared" si="6"/>
        <v>68</v>
      </c>
      <c r="L144">
        <f t="shared" si="6"/>
        <v>33</v>
      </c>
      <c r="M144">
        <f t="shared" si="6"/>
        <v>42</v>
      </c>
      <c r="N144">
        <f t="shared" si="6"/>
        <v>35</v>
      </c>
      <c r="O144">
        <f t="shared" si="6"/>
        <v>43</v>
      </c>
      <c r="P144">
        <f t="shared" si="6"/>
        <v>56</v>
      </c>
      <c r="Q144">
        <f t="shared" si="6"/>
        <v>12</v>
      </c>
      <c r="R144">
        <f t="shared" si="6"/>
        <v>22</v>
      </c>
      <c r="S144">
        <f t="shared" si="5"/>
        <v>57</v>
      </c>
      <c r="T144">
        <f t="shared" si="5"/>
        <v>22</v>
      </c>
      <c r="U144">
        <f t="shared" si="5"/>
        <v>35</v>
      </c>
      <c r="V144">
        <f t="shared" si="5"/>
        <v>49</v>
      </c>
      <c r="W144">
        <f t="shared" si="5"/>
        <v>57</v>
      </c>
      <c r="X144">
        <f t="shared" si="5"/>
        <v>21</v>
      </c>
      <c r="Y144"/>
    </row>
    <row r="145" spans="1:25" x14ac:dyDescent="0.3">
      <c r="A145" t="s">
        <v>533</v>
      </c>
      <c r="B145" t="s">
        <v>114</v>
      </c>
      <c r="C145">
        <f t="shared" si="6"/>
        <v>76</v>
      </c>
      <c r="D145">
        <f t="shared" si="6"/>
        <v>46</v>
      </c>
      <c r="E145">
        <f t="shared" si="6"/>
        <v>33</v>
      </c>
      <c r="F145">
        <f t="shared" si="6"/>
        <v>21</v>
      </c>
      <c r="G145">
        <f t="shared" si="6"/>
        <v>15</v>
      </c>
      <c r="H145">
        <f t="shared" si="6"/>
        <v>47</v>
      </c>
      <c r="I145">
        <f t="shared" si="6"/>
        <v>6</v>
      </c>
      <c r="J145">
        <f t="shared" si="6"/>
        <v>35</v>
      </c>
      <c r="K145">
        <f t="shared" si="6"/>
        <v>79</v>
      </c>
      <c r="L145">
        <f t="shared" si="6"/>
        <v>23</v>
      </c>
      <c r="M145">
        <f t="shared" si="6"/>
        <v>30</v>
      </c>
      <c r="N145">
        <f t="shared" si="6"/>
        <v>25</v>
      </c>
      <c r="O145">
        <f t="shared" si="6"/>
        <v>16</v>
      </c>
      <c r="P145">
        <f t="shared" si="6"/>
        <v>40</v>
      </c>
      <c r="Q145">
        <f t="shared" si="6"/>
        <v>20</v>
      </c>
      <c r="R145">
        <f t="shared" si="6"/>
        <v>15</v>
      </c>
      <c r="S145">
        <f t="shared" si="5"/>
        <v>8</v>
      </c>
      <c r="T145">
        <f t="shared" si="5"/>
        <v>40</v>
      </c>
      <c r="U145">
        <f t="shared" si="5"/>
        <v>52</v>
      </c>
      <c r="V145">
        <f t="shared" si="5"/>
        <v>19</v>
      </c>
      <c r="W145">
        <f t="shared" si="5"/>
        <v>26</v>
      </c>
      <c r="X145">
        <f t="shared" si="5"/>
        <v>35</v>
      </c>
      <c r="Y145"/>
    </row>
    <row r="146" spans="1:25" x14ac:dyDescent="0.3">
      <c r="A146" t="s">
        <v>343</v>
      </c>
      <c r="B146" t="s">
        <v>110</v>
      </c>
      <c r="C146">
        <f t="shared" si="6"/>
        <v>21</v>
      </c>
      <c r="D146">
        <f t="shared" si="6"/>
        <v>37</v>
      </c>
      <c r="E146">
        <f t="shared" si="6"/>
        <v>36</v>
      </c>
      <c r="F146">
        <f t="shared" si="6"/>
        <v>56</v>
      </c>
      <c r="G146">
        <f t="shared" si="6"/>
        <v>62</v>
      </c>
      <c r="H146">
        <f t="shared" si="6"/>
        <v>46</v>
      </c>
      <c r="I146">
        <f t="shared" si="6"/>
        <v>58</v>
      </c>
      <c r="J146">
        <f t="shared" si="6"/>
        <v>8</v>
      </c>
      <c r="K146">
        <f t="shared" si="6"/>
        <v>66</v>
      </c>
      <c r="L146">
        <f t="shared" si="6"/>
        <v>57</v>
      </c>
      <c r="M146">
        <f t="shared" si="6"/>
        <v>71</v>
      </c>
      <c r="N146">
        <f t="shared" si="6"/>
        <v>42</v>
      </c>
      <c r="O146">
        <f t="shared" si="6"/>
        <v>8</v>
      </c>
      <c r="P146">
        <f t="shared" si="6"/>
        <v>27</v>
      </c>
      <c r="Q146">
        <f t="shared" si="6"/>
        <v>48</v>
      </c>
      <c r="R146">
        <f t="shared" si="6"/>
        <v>39</v>
      </c>
      <c r="S146">
        <f t="shared" si="5"/>
        <v>52</v>
      </c>
      <c r="T146">
        <f t="shared" si="5"/>
        <v>37</v>
      </c>
      <c r="U146">
        <f t="shared" si="5"/>
        <v>30</v>
      </c>
      <c r="V146">
        <f t="shared" si="5"/>
        <v>34</v>
      </c>
      <c r="W146">
        <f t="shared" si="5"/>
        <v>27</v>
      </c>
      <c r="X146">
        <f t="shared" si="5"/>
        <v>47</v>
      </c>
      <c r="Y146"/>
    </row>
    <row r="147" spans="1:25" x14ac:dyDescent="0.3">
      <c r="A147" t="s">
        <v>344</v>
      </c>
      <c r="B147" t="s">
        <v>115</v>
      </c>
      <c r="C147">
        <f t="shared" si="6"/>
        <v>65</v>
      </c>
      <c r="D147">
        <f t="shared" si="6"/>
        <v>84</v>
      </c>
      <c r="E147">
        <f t="shared" si="6"/>
        <v>76</v>
      </c>
      <c r="F147">
        <f t="shared" si="6"/>
        <v>75</v>
      </c>
      <c r="G147">
        <f t="shared" si="6"/>
        <v>85</v>
      </c>
      <c r="H147">
        <f t="shared" si="6"/>
        <v>62</v>
      </c>
      <c r="I147">
        <f t="shared" si="6"/>
        <v>15</v>
      </c>
      <c r="J147">
        <f t="shared" si="6"/>
        <v>7</v>
      </c>
      <c r="K147">
        <f t="shared" si="6"/>
        <v>7</v>
      </c>
      <c r="L147">
        <f t="shared" si="6"/>
        <v>56</v>
      </c>
      <c r="M147">
        <f t="shared" si="6"/>
        <v>18</v>
      </c>
      <c r="N147">
        <f t="shared" si="6"/>
        <v>82</v>
      </c>
      <c r="O147">
        <f t="shared" si="6"/>
        <v>83</v>
      </c>
      <c r="P147">
        <f t="shared" si="6"/>
        <v>82</v>
      </c>
      <c r="Q147">
        <f t="shared" si="6"/>
        <v>88</v>
      </c>
      <c r="R147">
        <f t="shared" si="6"/>
        <v>85</v>
      </c>
      <c r="S147">
        <f t="shared" si="5"/>
        <v>66</v>
      </c>
      <c r="T147">
        <f t="shared" si="5"/>
        <v>69</v>
      </c>
      <c r="U147">
        <f t="shared" si="5"/>
        <v>78</v>
      </c>
      <c r="V147">
        <f t="shared" si="5"/>
        <v>65</v>
      </c>
      <c r="W147">
        <f t="shared" si="5"/>
        <v>87</v>
      </c>
      <c r="X147">
        <f t="shared" si="5"/>
        <v>77</v>
      </c>
      <c r="Y147"/>
    </row>
    <row r="148" spans="1:25" x14ac:dyDescent="0.3">
      <c r="A148" t="s">
        <v>345</v>
      </c>
      <c r="B148" t="s">
        <v>122</v>
      </c>
      <c r="C148">
        <f t="shared" si="6"/>
        <v>56</v>
      </c>
      <c r="D148">
        <f t="shared" si="6"/>
        <v>56</v>
      </c>
      <c r="E148">
        <f t="shared" si="6"/>
        <v>64</v>
      </c>
      <c r="F148">
        <f t="shared" si="6"/>
        <v>6</v>
      </c>
      <c r="G148">
        <f t="shared" si="6"/>
        <v>53</v>
      </c>
      <c r="H148">
        <f t="shared" si="6"/>
        <v>66</v>
      </c>
      <c r="I148">
        <f t="shared" si="6"/>
        <v>40</v>
      </c>
      <c r="J148">
        <f t="shared" si="6"/>
        <v>43</v>
      </c>
      <c r="K148">
        <f t="shared" si="6"/>
        <v>3</v>
      </c>
      <c r="L148">
        <f t="shared" si="6"/>
        <v>55</v>
      </c>
      <c r="M148">
        <f t="shared" si="6"/>
        <v>38</v>
      </c>
      <c r="N148">
        <f t="shared" si="6"/>
        <v>61</v>
      </c>
      <c r="O148">
        <f t="shared" si="6"/>
        <v>58</v>
      </c>
      <c r="P148">
        <f t="shared" si="6"/>
        <v>46</v>
      </c>
      <c r="Q148">
        <f t="shared" si="6"/>
        <v>49</v>
      </c>
      <c r="R148">
        <f t="shared" si="6"/>
        <v>73</v>
      </c>
      <c r="S148">
        <f t="shared" si="5"/>
        <v>45</v>
      </c>
      <c r="T148">
        <f t="shared" si="5"/>
        <v>60</v>
      </c>
      <c r="U148">
        <f t="shared" si="5"/>
        <v>62</v>
      </c>
      <c r="V148">
        <f t="shared" si="5"/>
        <v>72</v>
      </c>
      <c r="W148">
        <f t="shared" si="5"/>
        <v>34</v>
      </c>
      <c r="X148">
        <f t="shared" si="5"/>
        <v>57</v>
      </c>
      <c r="Y148"/>
    </row>
    <row r="149" spans="1:25" x14ac:dyDescent="0.3">
      <c r="A149" t="s">
        <v>346</v>
      </c>
      <c r="B149" t="s">
        <v>121</v>
      </c>
      <c r="C149">
        <f t="shared" si="6"/>
        <v>62</v>
      </c>
      <c r="D149">
        <f t="shared" si="6"/>
        <v>51</v>
      </c>
      <c r="E149">
        <f t="shared" si="6"/>
        <v>55</v>
      </c>
      <c r="F149">
        <f t="shared" si="6"/>
        <v>38</v>
      </c>
      <c r="G149">
        <f t="shared" si="6"/>
        <v>72</v>
      </c>
      <c r="H149">
        <f t="shared" si="6"/>
        <v>63</v>
      </c>
      <c r="I149">
        <f t="shared" si="6"/>
        <v>17</v>
      </c>
      <c r="J149">
        <f t="shared" si="6"/>
        <v>21</v>
      </c>
      <c r="K149">
        <f t="shared" si="6"/>
        <v>33</v>
      </c>
      <c r="L149">
        <f t="shared" si="6"/>
        <v>58</v>
      </c>
      <c r="M149">
        <f t="shared" si="6"/>
        <v>56</v>
      </c>
      <c r="N149">
        <f t="shared" si="6"/>
        <v>56</v>
      </c>
      <c r="O149">
        <f t="shared" si="6"/>
        <v>25</v>
      </c>
      <c r="P149">
        <f t="shared" si="6"/>
        <v>12</v>
      </c>
      <c r="Q149">
        <f t="shared" si="6"/>
        <v>43</v>
      </c>
      <c r="R149">
        <f t="shared" si="6"/>
        <v>18</v>
      </c>
      <c r="S149">
        <f t="shared" si="5"/>
        <v>77</v>
      </c>
      <c r="T149">
        <f t="shared" si="5"/>
        <v>58</v>
      </c>
      <c r="U149">
        <f t="shared" si="5"/>
        <v>71</v>
      </c>
      <c r="V149">
        <f t="shared" si="5"/>
        <v>56</v>
      </c>
      <c r="W149">
        <f t="shared" si="5"/>
        <v>65</v>
      </c>
      <c r="X149">
        <f t="shared" si="5"/>
        <v>54</v>
      </c>
      <c r="Y149"/>
    </row>
    <row r="150" spans="1:25" x14ac:dyDescent="0.3">
      <c r="A150" t="s">
        <v>347</v>
      </c>
      <c r="B150" t="s">
        <v>120</v>
      </c>
      <c r="C150">
        <f t="shared" si="6"/>
        <v>17</v>
      </c>
      <c r="D150">
        <f t="shared" si="6"/>
        <v>68</v>
      </c>
      <c r="E150">
        <f t="shared" si="6"/>
        <v>71</v>
      </c>
      <c r="F150">
        <f t="shared" si="6"/>
        <v>85</v>
      </c>
      <c r="G150">
        <f t="shared" si="6"/>
        <v>75</v>
      </c>
      <c r="H150">
        <f t="shared" si="6"/>
        <v>65</v>
      </c>
      <c r="I150">
        <f t="shared" si="6"/>
        <v>41</v>
      </c>
      <c r="J150">
        <f t="shared" si="6"/>
        <v>33</v>
      </c>
      <c r="K150">
        <f t="shared" si="6"/>
        <v>27</v>
      </c>
      <c r="L150">
        <f t="shared" si="6"/>
        <v>63</v>
      </c>
      <c r="M150">
        <f t="shared" si="6"/>
        <v>64</v>
      </c>
      <c r="N150">
        <f t="shared" si="6"/>
        <v>72</v>
      </c>
      <c r="O150">
        <f t="shared" si="6"/>
        <v>87</v>
      </c>
      <c r="P150">
        <f t="shared" si="6"/>
        <v>87</v>
      </c>
      <c r="Q150">
        <f t="shared" si="6"/>
        <v>67</v>
      </c>
      <c r="R150">
        <f t="shared" si="6"/>
        <v>64</v>
      </c>
      <c r="S150">
        <f t="shared" si="5"/>
        <v>72</v>
      </c>
      <c r="T150">
        <f t="shared" si="5"/>
        <v>68</v>
      </c>
      <c r="U150">
        <f t="shared" si="5"/>
        <v>58</v>
      </c>
      <c r="V150">
        <f t="shared" si="5"/>
        <v>78</v>
      </c>
      <c r="W150">
        <f t="shared" si="5"/>
        <v>50</v>
      </c>
      <c r="X150">
        <f t="shared" si="5"/>
        <v>75</v>
      </c>
      <c r="Y150"/>
    </row>
    <row r="151" spans="1:25" x14ac:dyDescent="0.3">
      <c r="A151" t="s">
        <v>534</v>
      </c>
      <c r="B151" t="s">
        <v>123</v>
      </c>
      <c r="C151">
        <f t="shared" si="6"/>
        <v>14</v>
      </c>
      <c r="D151">
        <f t="shared" si="6"/>
        <v>18</v>
      </c>
      <c r="E151">
        <f t="shared" si="6"/>
        <v>41</v>
      </c>
      <c r="F151">
        <f t="shared" si="6"/>
        <v>47</v>
      </c>
      <c r="G151">
        <f t="shared" si="6"/>
        <v>26</v>
      </c>
      <c r="H151">
        <f t="shared" si="6"/>
        <v>26</v>
      </c>
      <c r="I151">
        <f t="shared" si="6"/>
        <v>83</v>
      </c>
      <c r="J151">
        <f t="shared" si="6"/>
        <v>84</v>
      </c>
      <c r="K151" t="e">
        <f t="shared" si="6"/>
        <v>#VALUE!</v>
      </c>
      <c r="L151">
        <f t="shared" si="6"/>
        <v>87</v>
      </c>
      <c r="M151">
        <f t="shared" si="6"/>
        <v>47</v>
      </c>
      <c r="N151">
        <f t="shared" si="6"/>
        <v>18</v>
      </c>
      <c r="O151">
        <f t="shared" si="6"/>
        <v>3</v>
      </c>
      <c r="P151">
        <f t="shared" si="6"/>
        <v>3</v>
      </c>
      <c r="Q151">
        <f t="shared" si="6"/>
        <v>53</v>
      </c>
      <c r="R151">
        <f t="shared" ref="R151:X166" si="7">RANK(R61,R$2:R$89)</f>
        <v>19</v>
      </c>
      <c r="S151">
        <f t="shared" si="7"/>
        <v>24</v>
      </c>
      <c r="T151">
        <f t="shared" si="7"/>
        <v>11</v>
      </c>
      <c r="U151">
        <f t="shared" si="7"/>
        <v>28</v>
      </c>
      <c r="V151">
        <f t="shared" si="7"/>
        <v>7</v>
      </c>
      <c r="W151">
        <f t="shared" si="7"/>
        <v>28</v>
      </c>
      <c r="X151">
        <f t="shared" si="7"/>
        <v>19</v>
      </c>
      <c r="Y151"/>
    </row>
    <row r="152" spans="1:25" x14ac:dyDescent="0.3">
      <c r="A152" t="s">
        <v>348</v>
      </c>
      <c r="B152" t="s">
        <v>124</v>
      </c>
      <c r="C152">
        <f t="shared" ref="C152:R167" si="8">RANK(C62,C$2:C$89)</f>
        <v>8</v>
      </c>
      <c r="D152">
        <f t="shared" si="8"/>
        <v>64</v>
      </c>
      <c r="E152">
        <f t="shared" si="8"/>
        <v>79</v>
      </c>
      <c r="F152">
        <f t="shared" si="8"/>
        <v>72</v>
      </c>
      <c r="G152">
        <f t="shared" si="8"/>
        <v>73</v>
      </c>
      <c r="H152">
        <f t="shared" si="8"/>
        <v>69</v>
      </c>
      <c r="I152">
        <f t="shared" si="8"/>
        <v>38</v>
      </c>
      <c r="J152">
        <f t="shared" si="8"/>
        <v>44</v>
      </c>
      <c r="K152">
        <f t="shared" si="8"/>
        <v>39</v>
      </c>
      <c r="L152">
        <f t="shared" si="8"/>
        <v>74</v>
      </c>
      <c r="M152">
        <f t="shared" si="8"/>
        <v>67</v>
      </c>
      <c r="N152">
        <f t="shared" si="8"/>
        <v>83</v>
      </c>
      <c r="O152">
        <f t="shared" si="8"/>
        <v>81</v>
      </c>
      <c r="P152">
        <f t="shared" si="8"/>
        <v>71</v>
      </c>
      <c r="Q152">
        <f t="shared" si="8"/>
        <v>60</v>
      </c>
      <c r="R152">
        <f t="shared" si="8"/>
        <v>72</v>
      </c>
      <c r="S152">
        <f t="shared" si="7"/>
        <v>70</v>
      </c>
      <c r="T152">
        <f t="shared" si="7"/>
        <v>77</v>
      </c>
      <c r="U152">
        <f t="shared" si="7"/>
        <v>60</v>
      </c>
      <c r="V152">
        <f t="shared" si="7"/>
        <v>58</v>
      </c>
      <c r="W152">
        <f t="shared" si="7"/>
        <v>39</v>
      </c>
      <c r="X152">
        <f t="shared" si="7"/>
        <v>83</v>
      </c>
      <c r="Y152"/>
    </row>
    <row r="153" spans="1:25" x14ac:dyDescent="0.3">
      <c r="A153" t="s">
        <v>349</v>
      </c>
      <c r="B153" t="s">
        <v>125</v>
      </c>
      <c r="C153">
        <f t="shared" si="8"/>
        <v>50</v>
      </c>
      <c r="D153">
        <f t="shared" si="8"/>
        <v>49</v>
      </c>
      <c r="E153">
        <f t="shared" si="8"/>
        <v>27</v>
      </c>
      <c r="F153">
        <f t="shared" si="8"/>
        <v>8</v>
      </c>
      <c r="G153">
        <f t="shared" si="8"/>
        <v>30</v>
      </c>
      <c r="H153">
        <f t="shared" si="8"/>
        <v>20</v>
      </c>
      <c r="I153">
        <f t="shared" si="8"/>
        <v>21</v>
      </c>
      <c r="J153">
        <f t="shared" si="8"/>
        <v>4</v>
      </c>
      <c r="K153">
        <f t="shared" si="8"/>
        <v>37</v>
      </c>
      <c r="L153">
        <f t="shared" si="8"/>
        <v>15</v>
      </c>
      <c r="M153">
        <f t="shared" si="8"/>
        <v>26</v>
      </c>
      <c r="N153">
        <f t="shared" si="8"/>
        <v>11</v>
      </c>
      <c r="O153">
        <f t="shared" si="8"/>
        <v>52</v>
      </c>
      <c r="P153">
        <f t="shared" si="8"/>
        <v>9</v>
      </c>
      <c r="Q153">
        <f t="shared" si="8"/>
        <v>36</v>
      </c>
      <c r="R153">
        <f t="shared" si="8"/>
        <v>12</v>
      </c>
      <c r="S153">
        <f t="shared" si="7"/>
        <v>35</v>
      </c>
      <c r="T153">
        <f t="shared" si="7"/>
        <v>27</v>
      </c>
      <c r="U153">
        <f t="shared" si="7"/>
        <v>19</v>
      </c>
      <c r="V153">
        <f t="shared" si="7"/>
        <v>18</v>
      </c>
      <c r="W153">
        <f t="shared" si="7"/>
        <v>74</v>
      </c>
      <c r="X153">
        <f t="shared" si="7"/>
        <v>24</v>
      </c>
      <c r="Y153"/>
    </row>
    <row r="154" spans="1:25" x14ac:dyDescent="0.3">
      <c r="A154" t="s">
        <v>350</v>
      </c>
      <c r="B154" t="s">
        <v>128</v>
      </c>
      <c r="C154">
        <f t="shared" si="8"/>
        <v>48</v>
      </c>
      <c r="D154">
        <f t="shared" si="8"/>
        <v>38</v>
      </c>
      <c r="E154">
        <f t="shared" si="8"/>
        <v>37</v>
      </c>
      <c r="F154">
        <f t="shared" si="8"/>
        <v>43</v>
      </c>
      <c r="G154">
        <f t="shared" si="8"/>
        <v>52</v>
      </c>
      <c r="H154">
        <f t="shared" si="8"/>
        <v>8</v>
      </c>
      <c r="I154">
        <f t="shared" si="8"/>
        <v>4</v>
      </c>
      <c r="J154">
        <f t="shared" si="8"/>
        <v>34</v>
      </c>
      <c r="K154">
        <f t="shared" si="8"/>
        <v>9</v>
      </c>
      <c r="L154">
        <f t="shared" si="8"/>
        <v>39</v>
      </c>
      <c r="M154">
        <f t="shared" si="8"/>
        <v>23</v>
      </c>
      <c r="N154">
        <f t="shared" si="8"/>
        <v>23</v>
      </c>
      <c r="O154">
        <f t="shared" si="8"/>
        <v>24</v>
      </c>
      <c r="P154">
        <f t="shared" si="8"/>
        <v>28</v>
      </c>
      <c r="Q154">
        <f t="shared" si="8"/>
        <v>41</v>
      </c>
      <c r="R154">
        <f t="shared" si="8"/>
        <v>59</v>
      </c>
      <c r="S154">
        <f t="shared" si="7"/>
        <v>78</v>
      </c>
      <c r="T154">
        <f t="shared" si="7"/>
        <v>50</v>
      </c>
      <c r="U154">
        <f t="shared" si="7"/>
        <v>64</v>
      </c>
      <c r="V154">
        <f t="shared" si="7"/>
        <v>36</v>
      </c>
      <c r="W154">
        <f t="shared" si="7"/>
        <v>75</v>
      </c>
      <c r="X154">
        <f t="shared" si="7"/>
        <v>50</v>
      </c>
      <c r="Y154"/>
    </row>
    <row r="155" spans="1:25" x14ac:dyDescent="0.3">
      <c r="A155" t="s">
        <v>351</v>
      </c>
      <c r="B155" t="s">
        <v>126</v>
      </c>
      <c r="C155">
        <f t="shared" si="8"/>
        <v>73</v>
      </c>
      <c r="D155">
        <f t="shared" si="8"/>
        <v>32</v>
      </c>
      <c r="E155">
        <f t="shared" si="8"/>
        <v>8</v>
      </c>
      <c r="F155">
        <f t="shared" si="8"/>
        <v>7</v>
      </c>
      <c r="G155">
        <f t="shared" si="8"/>
        <v>41</v>
      </c>
      <c r="H155">
        <f t="shared" si="8"/>
        <v>34</v>
      </c>
      <c r="I155">
        <f t="shared" si="8"/>
        <v>11</v>
      </c>
      <c r="J155">
        <f t="shared" si="8"/>
        <v>6</v>
      </c>
      <c r="K155">
        <f t="shared" si="8"/>
        <v>40</v>
      </c>
      <c r="L155">
        <f t="shared" si="8"/>
        <v>34</v>
      </c>
      <c r="M155">
        <f t="shared" si="8"/>
        <v>16</v>
      </c>
      <c r="N155">
        <f t="shared" si="8"/>
        <v>17</v>
      </c>
      <c r="O155">
        <f t="shared" si="8"/>
        <v>35</v>
      </c>
      <c r="P155">
        <f t="shared" si="8"/>
        <v>14</v>
      </c>
      <c r="Q155">
        <f t="shared" si="8"/>
        <v>56</v>
      </c>
      <c r="R155">
        <f t="shared" si="8"/>
        <v>9</v>
      </c>
      <c r="S155">
        <f t="shared" si="7"/>
        <v>34</v>
      </c>
      <c r="T155">
        <f t="shared" si="7"/>
        <v>39</v>
      </c>
      <c r="U155">
        <f t="shared" si="7"/>
        <v>23</v>
      </c>
      <c r="V155">
        <f t="shared" si="7"/>
        <v>37</v>
      </c>
      <c r="W155">
        <f t="shared" si="7"/>
        <v>73</v>
      </c>
      <c r="X155">
        <f t="shared" si="7"/>
        <v>40</v>
      </c>
      <c r="Y155"/>
    </row>
    <row r="156" spans="1:25" x14ac:dyDescent="0.3">
      <c r="A156" t="s">
        <v>352</v>
      </c>
      <c r="B156" t="s">
        <v>127</v>
      </c>
      <c r="C156">
        <f t="shared" si="8"/>
        <v>11</v>
      </c>
      <c r="D156">
        <f t="shared" si="8"/>
        <v>55</v>
      </c>
      <c r="E156">
        <f t="shared" si="8"/>
        <v>47</v>
      </c>
      <c r="F156">
        <f t="shared" si="8"/>
        <v>36</v>
      </c>
      <c r="G156">
        <f t="shared" si="8"/>
        <v>37</v>
      </c>
      <c r="H156">
        <f t="shared" si="8"/>
        <v>16</v>
      </c>
      <c r="I156">
        <f t="shared" si="8"/>
        <v>46</v>
      </c>
      <c r="J156">
        <f t="shared" si="8"/>
        <v>29</v>
      </c>
      <c r="K156">
        <f t="shared" si="8"/>
        <v>49</v>
      </c>
      <c r="L156">
        <f t="shared" si="8"/>
        <v>19</v>
      </c>
      <c r="M156">
        <f t="shared" si="8"/>
        <v>66</v>
      </c>
      <c r="N156">
        <f t="shared" si="8"/>
        <v>55</v>
      </c>
      <c r="O156">
        <f t="shared" si="8"/>
        <v>54</v>
      </c>
      <c r="P156">
        <f t="shared" si="8"/>
        <v>47</v>
      </c>
      <c r="Q156">
        <f t="shared" si="8"/>
        <v>54</v>
      </c>
      <c r="R156">
        <f t="shared" si="8"/>
        <v>27</v>
      </c>
      <c r="S156">
        <f t="shared" si="7"/>
        <v>30</v>
      </c>
      <c r="T156">
        <f t="shared" si="7"/>
        <v>43</v>
      </c>
      <c r="U156">
        <f t="shared" si="7"/>
        <v>12</v>
      </c>
      <c r="V156">
        <f t="shared" si="7"/>
        <v>54</v>
      </c>
      <c r="W156">
        <f t="shared" si="7"/>
        <v>67</v>
      </c>
      <c r="X156">
        <f t="shared" si="7"/>
        <v>49</v>
      </c>
      <c r="Y156"/>
    </row>
    <row r="157" spans="1:25" x14ac:dyDescent="0.3">
      <c r="A157" t="s">
        <v>535</v>
      </c>
      <c r="B157" t="s">
        <v>129</v>
      </c>
      <c r="C157">
        <f t="shared" si="8"/>
        <v>40</v>
      </c>
      <c r="D157">
        <f t="shared" si="8"/>
        <v>30</v>
      </c>
      <c r="E157">
        <f t="shared" si="8"/>
        <v>38</v>
      </c>
      <c r="F157">
        <f t="shared" si="8"/>
        <v>2</v>
      </c>
      <c r="G157">
        <f t="shared" si="8"/>
        <v>16</v>
      </c>
      <c r="H157">
        <f t="shared" si="8"/>
        <v>2</v>
      </c>
      <c r="I157">
        <f t="shared" si="8"/>
        <v>88</v>
      </c>
      <c r="J157">
        <f t="shared" si="8"/>
        <v>87</v>
      </c>
      <c r="K157" t="e">
        <f t="shared" si="8"/>
        <v>#VALUE!</v>
      </c>
      <c r="L157">
        <f t="shared" si="8"/>
        <v>81</v>
      </c>
      <c r="M157">
        <f t="shared" si="8"/>
        <v>45</v>
      </c>
      <c r="N157">
        <f t="shared" si="8"/>
        <v>12</v>
      </c>
      <c r="O157">
        <f t="shared" si="8"/>
        <v>14</v>
      </c>
      <c r="P157">
        <f t="shared" si="8"/>
        <v>8</v>
      </c>
      <c r="Q157">
        <f t="shared" si="8"/>
        <v>44</v>
      </c>
      <c r="R157">
        <f t="shared" si="8"/>
        <v>25</v>
      </c>
      <c r="S157">
        <f t="shared" si="7"/>
        <v>3</v>
      </c>
      <c r="T157">
        <f t="shared" si="7"/>
        <v>6</v>
      </c>
      <c r="U157">
        <f t="shared" si="7"/>
        <v>7</v>
      </c>
      <c r="V157">
        <f t="shared" si="7"/>
        <v>2</v>
      </c>
      <c r="W157">
        <f t="shared" si="7"/>
        <v>11</v>
      </c>
      <c r="X157">
        <f t="shared" si="7"/>
        <v>6</v>
      </c>
      <c r="Y157"/>
    </row>
    <row r="158" spans="1:25" x14ac:dyDescent="0.3">
      <c r="A158" t="s">
        <v>353</v>
      </c>
      <c r="B158" t="s">
        <v>130</v>
      </c>
      <c r="C158">
        <f t="shared" si="8"/>
        <v>6</v>
      </c>
      <c r="D158">
        <f t="shared" si="8"/>
        <v>13</v>
      </c>
      <c r="E158">
        <f t="shared" si="8"/>
        <v>3</v>
      </c>
      <c r="F158">
        <f t="shared" si="8"/>
        <v>25</v>
      </c>
      <c r="G158">
        <f t="shared" si="8"/>
        <v>27</v>
      </c>
      <c r="H158">
        <f t="shared" si="8"/>
        <v>27</v>
      </c>
      <c r="I158">
        <f t="shared" si="8"/>
        <v>29</v>
      </c>
      <c r="J158">
        <f t="shared" si="8"/>
        <v>2</v>
      </c>
      <c r="K158">
        <f t="shared" si="8"/>
        <v>46</v>
      </c>
      <c r="L158">
        <f t="shared" si="8"/>
        <v>27</v>
      </c>
      <c r="M158">
        <f t="shared" si="8"/>
        <v>5</v>
      </c>
      <c r="N158">
        <f t="shared" si="8"/>
        <v>7</v>
      </c>
      <c r="O158">
        <f t="shared" si="8"/>
        <v>34</v>
      </c>
      <c r="P158">
        <f t="shared" si="8"/>
        <v>51</v>
      </c>
      <c r="Q158">
        <f t="shared" si="8"/>
        <v>16</v>
      </c>
      <c r="R158">
        <f t="shared" si="8"/>
        <v>20</v>
      </c>
      <c r="S158">
        <f t="shared" si="7"/>
        <v>23</v>
      </c>
      <c r="T158">
        <f t="shared" si="7"/>
        <v>23</v>
      </c>
      <c r="U158">
        <f t="shared" si="7"/>
        <v>38</v>
      </c>
      <c r="V158">
        <f t="shared" si="7"/>
        <v>23</v>
      </c>
      <c r="W158">
        <f t="shared" si="7"/>
        <v>25</v>
      </c>
      <c r="X158">
        <f t="shared" si="7"/>
        <v>15</v>
      </c>
      <c r="Y158"/>
    </row>
    <row r="159" spans="1:25" x14ac:dyDescent="0.3">
      <c r="A159" t="s">
        <v>536</v>
      </c>
      <c r="B159" t="s">
        <v>131</v>
      </c>
      <c r="C159">
        <f t="shared" si="8"/>
        <v>36</v>
      </c>
      <c r="D159">
        <f t="shared" si="8"/>
        <v>10</v>
      </c>
      <c r="E159">
        <f t="shared" si="8"/>
        <v>16</v>
      </c>
      <c r="F159">
        <f t="shared" si="8"/>
        <v>17</v>
      </c>
      <c r="G159">
        <f t="shared" si="8"/>
        <v>5</v>
      </c>
      <c r="H159">
        <f t="shared" si="8"/>
        <v>9</v>
      </c>
      <c r="I159">
        <f t="shared" si="8"/>
        <v>16</v>
      </c>
      <c r="J159">
        <f t="shared" si="8"/>
        <v>9</v>
      </c>
      <c r="K159">
        <f t="shared" si="8"/>
        <v>70</v>
      </c>
      <c r="L159">
        <f t="shared" si="8"/>
        <v>75</v>
      </c>
      <c r="M159">
        <f t="shared" si="8"/>
        <v>73</v>
      </c>
      <c r="N159">
        <f t="shared" si="8"/>
        <v>39</v>
      </c>
      <c r="O159">
        <f t="shared" si="8"/>
        <v>29</v>
      </c>
      <c r="P159">
        <f t="shared" si="8"/>
        <v>60</v>
      </c>
      <c r="Q159">
        <f t="shared" si="8"/>
        <v>2</v>
      </c>
      <c r="R159">
        <f t="shared" si="8"/>
        <v>40</v>
      </c>
      <c r="S159">
        <f t="shared" si="7"/>
        <v>15</v>
      </c>
      <c r="T159">
        <f t="shared" si="7"/>
        <v>10</v>
      </c>
      <c r="U159">
        <f t="shared" si="7"/>
        <v>16</v>
      </c>
      <c r="V159">
        <f t="shared" si="7"/>
        <v>27</v>
      </c>
      <c r="W159">
        <f t="shared" si="7"/>
        <v>45</v>
      </c>
      <c r="X159">
        <f t="shared" si="7"/>
        <v>13</v>
      </c>
      <c r="Y159"/>
    </row>
    <row r="160" spans="1:25" x14ac:dyDescent="0.3">
      <c r="A160" t="s">
        <v>354</v>
      </c>
      <c r="B160" t="s">
        <v>132</v>
      </c>
      <c r="C160">
        <f t="shared" si="8"/>
        <v>18</v>
      </c>
      <c r="D160">
        <f t="shared" si="8"/>
        <v>76</v>
      </c>
      <c r="E160">
        <f t="shared" si="8"/>
        <v>10</v>
      </c>
      <c r="F160">
        <f t="shared" si="8"/>
        <v>18</v>
      </c>
      <c r="G160">
        <f t="shared" si="8"/>
        <v>63</v>
      </c>
      <c r="H160">
        <f t="shared" si="8"/>
        <v>67</v>
      </c>
      <c r="I160">
        <f t="shared" si="8"/>
        <v>36</v>
      </c>
      <c r="J160">
        <f t="shared" si="8"/>
        <v>47</v>
      </c>
      <c r="K160">
        <f t="shared" si="8"/>
        <v>15</v>
      </c>
      <c r="L160">
        <f t="shared" si="8"/>
        <v>83</v>
      </c>
      <c r="M160">
        <f t="shared" si="8"/>
        <v>75</v>
      </c>
      <c r="N160">
        <f t="shared" si="8"/>
        <v>67</v>
      </c>
      <c r="O160">
        <f t="shared" si="8"/>
        <v>53</v>
      </c>
      <c r="P160">
        <f t="shared" si="8"/>
        <v>55</v>
      </c>
      <c r="Q160">
        <f t="shared" si="8"/>
        <v>69</v>
      </c>
      <c r="R160">
        <f t="shared" si="8"/>
        <v>28</v>
      </c>
      <c r="S160">
        <f t="shared" si="7"/>
        <v>11</v>
      </c>
      <c r="T160">
        <f t="shared" si="7"/>
        <v>73</v>
      </c>
      <c r="U160">
        <f t="shared" si="7"/>
        <v>21</v>
      </c>
      <c r="V160">
        <f t="shared" si="7"/>
        <v>60</v>
      </c>
      <c r="W160">
        <f t="shared" si="7"/>
        <v>9</v>
      </c>
      <c r="X160">
        <f t="shared" si="7"/>
        <v>60</v>
      </c>
      <c r="Y160"/>
    </row>
    <row r="161" spans="1:25" x14ac:dyDescent="0.3">
      <c r="A161" t="s">
        <v>355</v>
      </c>
      <c r="B161" t="s">
        <v>134</v>
      </c>
      <c r="C161">
        <f t="shared" si="8"/>
        <v>57</v>
      </c>
      <c r="D161">
        <f t="shared" si="8"/>
        <v>66</v>
      </c>
      <c r="E161">
        <f t="shared" si="8"/>
        <v>65</v>
      </c>
      <c r="F161">
        <f t="shared" si="8"/>
        <v>59</v>
      </c>
      <c r="G161">
        <f t="shared" si="8"/>
        <v>79</v>
      </c>
      <c r="H161">
        <f t="shared" si="8"/>
        <v>54</v>
      </c>
      <c r="I161">
        <f t="shared" si="8"/>
        <v>31</v>
      </c>
      <c r="J161">
        <f t="shared" si="8"/>
        <v>1</v>
      </c>
      <c r="K161">
        <f t="shared" si="8"/>
        <v>48</v>
      </c>
      <c r="L161">
        <f t="shared" si="8"/>
        <v>28</v>
      </c>
      <c r="M161">
        <f t="shared" si="8"/>
        <v>25</v>
      </c>
      <c r="N161">
        <f t="shared" si="8"/>
        <v>45</v>
      </c>
      <c r="O161">
        <f t="shared" si="8"/>
        <v>42</v>
      </c>
      <c r="P161">
        <f t="shared" si="8"/>
        <v>54</v>
      </c>
      <c r="Q161">
        <f t="shared" si="8"/>
        <v>78</v>
      </c>
      <c r="R161">
        <f t="shared" si="8"/>
        <v>79</v>
      </c>
      <c r="S161">
        <f t="shared" si="7"/>
        <v>47</v>
      </c>
      <c r="T161">
        <f t="shared" si="7"/>
        <v>62</v>
      </c>
      <c r="U161">
        <f t="shared" si="7"/>
        <v>53</v>
      </c>
      <c r="V161">
        <f t="shared" si="7"/>
        <v>77</v>
      </c>
      <c r="W161">
        <f t="shared" si="7"/>
        <v>60</v>
      </c>
      <c r="X161">
        <f t="shared" si="7"/>
        <v>62</v>
      </c>
      <c r="Y161"/>
    </row>
    <row r="162" spans="1:25" x14ac:dyDescent="0.3">
      <c r="A162" t="s">
        <v>537</v>
      </c>
      <c r="B162" t="s">
        <v>138</v>
      </c>
      <c r="C162">
        <f t="shared" si="8"/>
        <v>26</v>
      </c>
      <c r="D162">
        <f t="shared" si="8"/>
        <v>33</v>
      </c>
      <c r="E162">
        <f t="shared" si="8"/>
        <v>14</v>
      </c>
      <c r="F162">
        <f t="shared" si="8"/>
        <v>61</v>
      </c>
      <c r="G162">
        <f t="shared" si="8"/>
        <v>18</v>
      </c>
      <c r="H162">
        <f t="shared" si="8"/>
        <v>17</v>
      </c>
      <c r="I162">
        <f t="shared" si="8"/>
        <v>68</v>
      </c>
      <c r="J162">
        <f t="shared" si="8"/>
        <v>75</v>
      </c>
      <c r="K162">
        <f t="shared" si="8"/>
        <v>53</v>
      </c>
      <c r="L162">
        <f t="shared" si="8"/>
        <v>21</v>
      </c>
      <c r="M162">
        <f t="shared" si="8"/>
        <v>41</v>
      </c>
      <c r="N162">
        <f t="shared" si="8"/>
        <v>40</v>
      </c>
      <c r="O162">
        <f t="shared" si="8"/>
        <v>31</v>
      </c>
      <c r="P162">
        <f t="shared" si="8"/>
        <v>57</v>
      </c>
      <c r="Q162">
        <f t="shared" si="8"/>
        <v>13</v>
      </c>
      <c r="R162">
        <f t="shared" si="8"/>
        <v>6</v>
      </c>
      <c r="S162">
        <f t="shared" si="7"/>
        <v>38</v>
      </c>
      <c r="T162">
        <f t="shared" si="7"/>
        <v>20</v>
      </c>
      <c r="U162">
        <f t="shared" si="7"/>
        <v>34</v>
      </c>
      <c r="V162">
        <f t="shared" si="7"/>
        <v>12</v>
      </c>
      <c r="W162">
        <f t="shared" si="7"/>
        <v>22</v>
      </c>
      <c r="X162">
        <f t="shared" si="7"/>
        <v>12</v>
      </c>
      <c r="Y162"/>
    </row>
    <row r="163" spans="1:25" x14ac:dyDescent="0.3">
      <c r="A163" t="s">
        <v>538</v>
      </c>
      <c r="B163" t="s">
        <v>136</v>
      </c>
      <c r="C163">
        <f t="shared" si="8"/>
        <v>22</v>
      </c>
      <c r="D163">
        <f t="shared" si="8"/>
        <v>80</v>
      </c>
      <c r="E163">
        <f t="shared" si="8"/>
        <v>77</v>
      </c>
      <c r="F163">
        <f t="shared" si="8"/>
        <v>83</v>
      </c>
      <c r="G163">
        <f t="shared" si="8"/>
        <v>81</v>
      </c>
      <c r="H163">
        <f t="shared" si="8"/>
        <v>78</v>
      </c>
      <c r="I163">
        <f t="shared" si="8"/>
        <v>24</v>
      </c>
      <c r="J163">
        <f t="shared" si="8"/>
        <v>18</v>
      </c>
      <c r="K163">
        <f t="shared" si="8"/>
        <v>16</v>
      </c>
      <c r="L163">
        <f t="shared" si="8"/>
        <v>51</v>
      </c>
      <c r="M163">
        <f t="shared" si="8"/>
        <v>35</v>
      </c>
      <c r="N163">
        <f t="shared" si="8"/>
        <v>69</v>
      </c>
      <c r="O163">
        <f t="shared" si="8"/>
        <v>73</v>
      </c>
      <c r="P163">
        <f t="shared" si="8"/>
        <v>88</v>
      </c>
      <c r="Q163">
        <f t="shared" si="8"/>
        <v>47</v>
      </c>
      <c r="R163">
        <f t="shared" si="8"/>
        <v>82</v>
      </c>
      <c r="S163">
        <f t="shared" si="7"/>
        <v>39</v>
      </c>
      <c r="T163">
        <f t="shared" si="7"/>
        <v>72</v>
      </c>
      <c r="U163">
        <f t="shared" si="7"/>
        <v>75</v>
      </c>
      <c r="V163">
        <f t="shared" si="7"/>
        <v>88</v>
      </c>
      <c r="W163">
        <f t="shared" si="7"/>
        <v>55</v>
      </c>
      <c r="X163">
        <f t="shared" si="7"/>
        <v>87</v>
      </c>
      <c r="Y163"/>
    </row>
    <row r="164" spans="1:25" x14ac:dyDescent="0.3">
      <c r="A164" t="s">
        <v>539</v>
      </c>
      <c r="B164" t="s">
        <v>135</v>
      </c>
      <c r="C164">
        <f t="shared" si="8"/>
        <v>16</v>
      </c>
      <c r="D164">
        <f t="shared" si="8"/>
        <v>15</v>
      </c>
      <c r="E164">
        <f t="shared" si="8"/>
        <v>2</v>
      </c>
      <c r="F164">
        <f t="shared" si="8"/>
        <v>1</v>
      </c>
      <c r="G164">
        <f t="shared" si="8"/>
        <v>1</v>
      </c>
      <c r="H164">
        <f t="shared" si="8"/>
        <v>29</v>
      </c>
      <c r="I164">
        <f t="shared" si="8"/>
        <v>85</v>
      </c>
      <c r="J164">
        <f t="shared" si="8"/>
        <v>51</v>
      </c>
      <c r="K164">
        <f t="shared" si="8"/>
        <v>83</v>
      </c>
      <c r="L164">
        <f t="shared" si="8"/>
        <v>40</v>
      </c>
      <c r="M164">
        <f t="shared" si="8"/>
        <v>24</v>
      </c>
      <c r="N164">
        <f t="shared" si="8"/>
        <v>1</v>
      </c>
      <c r="O164">
        <f t="shared" si="8"/>
        <v>23</v>
      </c>
      <c r="P164">
        <f t="shared" si="8"/>
        <v>1</v>
      </c>
      <c r="Q164">
        <f t="shared" si="8"/>
        <v>28</v>
      </c>
      <c r="R164">
        <f t="shared" si="8"/>
        <v>1</v>
      </c>
      <c r="S164">
        <f t="shared" si="7"/>
        <v>1</v>
      </c>
      <c r="T164">
        <f t="shared" si="7"/>
        <v>1</v>
      </c>
      <c r="U164">
        <f t="shared" si="7"/>
        <v>1</v>
      </c>
      <c r="V164">
        <f t="shared" si="7"/>
        <v>1</v>
      </c>
      <c r="W164">
        <f t="shared" si="7"/>
        <v>2</v>
      </c>
      <c r="X164">
        <f t="shared" si="7"/>
        <v>2</v>
      </c>
      <c r="Y164"/>
    </row>
    <row r="165" spans="1:25" x14ac:dyDescent="0.3">
      <c r="A165" t="s">
        <v>356</v>
      </c>
      <c r="B165" t="s">
        <v>149</v>
      </c>
      <c r="C165">
        <f t="shared" si="8"/>
        <v>15</v>
      </c>
      <c r="D165">
        <f t="shared" si="8"/>
        <v>27</v>
      </c>
      <c r="E165">
        <f t="shared" si="8"/>
        <v>44</v>
      </c>
      <c r="F165">
        <f t="shared" si="8"/>
        <v>86</v>
      </c>
      <c r="G165">
        <f t="shared" si="8"/>
        <v>51</v>
      </c>
      <c r="H165">
        <f t="shared" si="8"/>
        <v>53</v>
      </c>
      <c r="I165">
        <f t="shared" si="8"/>
        <v>78</v>
      </c>
      <c r="J165">
        <f t="shared" si="8"/>
        <v>60</v>
      </c>
      <c r="K165">
        <f t="shared" si="8"/>
        <v>69</v>
      </c>
      <c r="L165">
        <f t="shared" si="8"/>
        <v>11</v>
      </c>
      <c r="M165">
        <f t="shared" si="8"/>
        <v>11</v>
      </c>
      <c r="N165">
        <f t="shared" si="8"/>
        <v>14</v>
      </c>
      <c r="O165">
        <f t="shared" si="8"/>
        <v>86</v>
      </c>
      <c r="P165">
        <f t="shared" si="8"/>
        <v>77</v>
      </c>
      <c r="Q165">
        <f t="shared" si="8"/>
        <v>58</v>
      </c>
      <c r="R165">
        <f t="shared" si="8"/>
        <v>67</v>
      </c>
      <c r="S165">
        <f t="shared" si="7"/>
        <v>7</v>
      </c>
      <c r="T165">
        <f t="shared" si="7"/>
        <v>18</v>
      </c>
      <c r="U165">
        <f t="shared" si="7"/>
        <v>17</v>
      </c>
      <c r="V165">
        <f t="shared" si="7"/>
        <v>15</v>
      </c>
      <c r="W165">
        <f t="shared" si="7"/>
        <v>84</v>
      </c>
      <c r="X165">
        <f t="shared" si="7"/>
        <v>33</v>
      </c>
      <c r="Y165"/>
    </row>
    <row r="166" spans="1:25" x14ac:dyDescent="0.3">
      <c r="A166" t="s">
        <v>357</v>
      </c>
      <c r="B166" t="s">
        <v>108</v>
      </c>
      <c r="C166">
        <f t="shared" si="8"/>
        <v>41</v>
      </c>
      <c r="D166">
        <f t="shared" si="8"/>
        <v>61</v>
      </c>
      <c r="E166">
        <f t="shared" si="8"/>
        <v>61</v>
      </c>
      <c r="F166">
        <f t="shared" si="8"/>
        <v>65</v>
      </c>
      <c r="G166">
        <f t="shared" si="8"/>
        <v>29</v>
      </c>
      <c r="H166">
        <f t="shared" si="8"/>
        <v>49</v>
      </c>
      <c r="I166">
        <f t="shared" si="8"/>
        <v>61</v>
      </c>
      <c r="J166">
        <f t="shared" si="8"/>
        <v>13</v>
      </c>
      <c r="K166">
        <f t="shared" si="8"/>
        <v>31</v>
      </c>
      <c r="L166">
        <f t="shared" si="8"/>
        <v>29</v>
      </c>
      <c r="M166">
        <f t="shared" si="8"/>
        <v>51</v>
      </c>
      <c r="N166">
        <f t="shared" si="8"/>
        <v>34</v>
      </c>
      <c r="O166">
        <f t="shared" si="8"/>
        <v>6</v>
      </c>
      <c r="P166">
        <f t="shared" si="8"/>
        <v>21</v>
      </c>
      <c r="Q166">
        <f t="shared" si="8"/>
        <v>37</v>
      </c>
      <c r="R166">
        <f t="shared" si="8"/>
        <v>23</v>
      </c>
      <c r="S166">
        <f t="shared" si="7"/>
        <v>63</v>
      </c>
      <c r="T166">
        <f t="shared" si="7"/>
        <v>56</v>
      </c>
      <c r="U166">
        <f t="shared" si="7"/>
        <v>44</v>
      </c>
      <c r="V166">
        <f t="shared" si="7"/>
        <v>51</v>
      </c>
      <c r="W166">
        <f t="shared" si="7"/>
        <v>29</v>
      </c>
      <c r="X166">
        <f t="shared" si="7"/>
        <v>74</v>
      </c>
      <c r="Y166"/>
    </row>
    <row r="167" spans="1:25" x14ac:dyDescent="0.3">
      <c r="A167" t="s">
        <v>540</v>
      </c>
      <c r="B167" t="s">
        <v>133</v>
      </c>
      <c r="C167">
        <f t="shared" si="8"/>
        <v>70</v>
      </c>
      <c r="D167">
        <f t="shared" si="8"/>
        <v>70</v>
      </c>
      <c r="E167">
        <f t="shared" si="8"/>
        <v>87</v>
      </c>
      <c r="F167">
        <f t="shared" si="8"/>
        <v>87</v>
      </c>
      <c r="G167">
        <f t="shared" si="8"/>
        <v>82</v>
      </c>
      <c r="H167">
        <f t="shared" si="8"/>
        <v>88</v>
      </c>
      <c r="I167">
        <f t="shared" si="8"/>
        <v>30</v>
      </c>
      <c r="J167">
        <f t="shared" si="8"/>
        <v>22</v>
      </c>
      <c r="K167">
        <f t="shared" si="8"/>
        <v>20</v>
      </c>
      <c r="L167">
        <f t="shared" si="8"/>
        <v>82</v>
      </c>
      <c r="M167">
        <f t="shared" si="8"/>
        <v>88</v>
      </c>
      <c r="N167">
        <f t="shared" si="8"/>
        <v>87</v>
      </c>
      <c r="O167">
        <f t="shared" si="8"/>
        <v>57</v>
      </c>
      <c r="P167">
        <f t="shared" si="8"/>
        <v>70</v>
      </c>
      <c r="Q167">
        <f t="shared" si="8"/>
        <v>34</v>
      </c>
      <c r="R167">
        <f t="shared" ref="R167:X179" si="9">RANK(R77,R$2:R$89)</f>
        <v>88</v>
      </c>
      <c r="S167">
        <f t="shared" si="9"/>
        <v>2</v>
      </c>
      <c r="T167">
        <f t="shared" si="9"/>
        <v>59</v>
      </c>
      <c r="U167">
        <f t="shared" si="9"/>
        <v>88</v>
      </c>
      <c r="V167">
        <f t="shared" si="9"/>
        <v>83</v>
      </c>
      <c r="W167">
        <f t="shared" si="9"/>
        <v>7</v>
      </c>
      <c r="X167">
        <f t="shared" si="9"/>
        <v>85</v>
      </c>
      <c r="Y167"/>
    </row>
    <row r="168" spans="1:25" x14ac:dyDescent="0.3">
      <c r="A168" t="s">
        <v>541</v>
      </c>
      <c r="B168" t="s">
        <v>142</v>
      </c>
      <c r="C168">
        <f t="shared" ref="C168:R179" si="10">RANK(C78,C$2:C$89)</f>
        <v>49</v>
      </c>
      <c r="D168">
        <f t="shared" si="10"/>
        <v>82</v>
      </c>
      <c r="E168">
        <f t="shared" si="10"/>
        <v>66</v>
      </c>
      <c r="F168">
        <f t="shared" si="10"/>
        <v>24</v>
      </c>
      <c r="G168">
        <f t="shared" si="10"/>
        <v>74</v>
      </c>
      <c r="H168">
        <f t="shared" si="10"/>
        <v>79</v>
      </c>
      <c r="I168">
        <f t="shared" si="10"/>
        <v>35</v>
      </c>
      <c r="J168">
        <f t="shared" si="10"/>
        <v>11</v>
      </c>
      <c r="K168">
        <f t="shared" si="10"/>
        <v>23</v>
      </c>
      <c r="L168">
        <f t="shared" si="10"/>
        <v>41</v>
      </c>
      <c r="M168">
        <f t="shared" si="10"/>
        <v>59</v>
      </c>
      <c r="N168">
        <f t="shared" si="10"/>
        <v>57</v>
      </c>
      <c r="O168">
        <f t="shared" si="10"/>
        <v>60</v>
      </c>
      <c r="P168">
        <f t="shared" si="10"/>
        <v>65</v>
      </c>
      <c r="Q168">
        <f t="shared" si="10"/>
        <v>86</v>
      </c>
      <c r="R168">
        <f t="shared" si="10"/>
        <v>42</v>
      </c>
      <c r="S168">
        <f t="shared" si="9"/>
        <v>60</v>
      </c>
      <c r="T168">
        <f t="shared" si="9"/>
        <v>80</v>
      </c>
      <c r="U168">
        <f t="shared" si="9"/>
        <v>57</v>
      </c>
      <c r="V168">
        <f t="shared" si="9"/>
        <v>79</v>
      </c>
      <c r="W168">
        <f t="shared" si="9"/>
        <v>64</v>
      </c>
      <c r="X168">
        <f t="shared" si="9"/>
        <v>70</v>
      </c>
      <c r="Y168"/>
    </row>
    <row r="169" spans="1:25" x14ac:dyDescent="0.3">
      <c r="A169" t="s">
        <v>358</v>
      </c>
      <c r="B169" t="s">
        <v>139</v>
      </c>
      <c r="C169">
        <f t="shared" si="10"/>
        <v>7</v>
      </c>
      <c r="D169">
        <f t="shared" si="10"/>
        <v>41</v>
      </c>
      <c r="E169">
        <f t="shared" si="10"/>
        <v>17</v>
      </c>
      <c r="F169">
        <f t="shared" si="10"/>
        <v>12</v>
      </c>
      <c r="G169">
        <f t="shared" si="10"/>
        <v>39</v>
      </c>
      <c r="H169">
        <f t="shared" si="10"/>
        <v>35</v>
      </c>
      <c r="I169">
        <f t="shared" si="10"/>
        <v>65</v>
      </c>
      <c r="J169">
        <f t="shared" si="10"/>
        <v>26</v>
      </c>
      <c r="K169">
        <f t="shared" si="10"/>
        <v>62</v>
      </c>
      <c r="L169">
        <f t="shared" si="10"/>
        <v>61</v>
      </c>
      <c r="M169">
        <f t="shared" si="10"/>
        <v>61</v>
      </c>
      <c r="N169">
        <f t="shared" si="10"/>
        <v>30</v>
      </c>
      <c r="O169">
        <f t="shared" si="10"/>
        <v>20</v>
      </c>
      <c r="P169">
        <f t="shared" si="10"/>
        <v>31</v>
      </c>
      <c r="Q169">
        <f t="shared" si="10"/>
        <v>63</v>
      </c>
      <c r="R169">
        <f t="shared" si="10"/>
        <v>49</v>
      </c>
      <c r="S169">
        <f t="shared" si="9"/>
        <v>27</v>
      </c>
      <c r="T169">
        <f t="shared" si="9"/>
        <v>15</v>
      </c>
      <c r="U169">
        <f t="shared" si="9"/>
        <v>22</v>
      </c>
      <c r="V169">
        <f t="shared" si="9"/>
        <v>17</v>
      </c>
      <c r="W169">
        <f t="shared" si="9"/>
        <v>54</v>
      </c>
      <c r="X169">
        <f t="shared" si="9"/>
        <v>34</v>
      </c>
      <c r="Y169"/>
    </row>
    <row r="170" spans="1:25" x14ac:dyDescent="0.3">
      <c r="A170" t="s">
        <v>542</v>
      </c>
      <c r="B170" t="s">
        <v>140</v>
      </c>
      <c r="C170">
        <f t="shared" si="10"/>
        <v>71</v>
      </c>
      <c r="D170">
        <f t="shared" si="10"/>
        <v>73</v>
      </c>
      <c r="E170">
        <f t="shared" si="10"/>
        <v>88</v>
      </c>
      <c r="F170">
        <f t="shared" si="10"/>
        <v>88</v>
      </c>
      <c r="G170">
        <f t="shared" si="10"/>
        <v>68</v>
      </c>
      <c r="H170">
        <f t="shared" si="10"/>
        <v>36</v>
      </c>
      <c r="I170">
        <f t="shared" si="10"/>
        <v>13</v>
      </c>
      <c r="J170">
        <f t="shared" si="10"/>
        <v>46</v>
      </c>
      <c r="K170">
        <f t="shared" si="10"/>
        <v>57</v>
      </c>
      <c r="L170">
        <f t="shared" si="10"/>
        <v>10</v>
      </c>
      <c r="M170">
        <f t="shared" si="10"/>
        <v>17</v>
      </c>
      <c r="N170">
        <f t="shared" si="10"/>
        <v>60</v>
      </c>
      <c r="O170">
        <f t="shared" si="10"/>
        <v>78</v>
      </c>
      <c r="P170">
        <f t="shared" si="10"/>
        <v>50</v>
      </c>
      <c r="Q170">
        <f t="shared" si="10"/>
        <v>73</v>
      </c>
      <c r="R170">
        <f t="shared" si="10"/>
        <v>36</v>
      </c>
      <c r="S170">
        <f t="shared" si="9"/>
        <v>83</v>
      </c>
      <c r="T170">
        <f t="shared" si="9"/>
        <v>82</v>
      </c>
      <c r="U170">
        <f t="shared" si="9"/>
        <v>81</v>
      </c>
      <c r="V170">
        <f t="shared" si="9"/>
        <v>50</v>
      </c>
      <c r="W170">
        <f t="shared" si="9"/>
        <v>78</v>
      </c>
      <c r="X170">
        <f t="shared" si="9"/>
        <v>69</v>
      </c>
      <c r="Y170"/>
    </row>
    <row r="171" spans="1:25" x14ac:dyDescent="0.3">
      <c r="A171" t="s">
        <v>359</v>
      </c>
      <c r="B171" t="s">
        <v>141</v>
      </c>
      <c r="C171">
        <f t="shared" si="10"/>
        <v>2</v>
      </c>
      <c r="D171">
        <f t="shared" si="10"/>
        <v>28</v>
      </c>
      <c r="E171">
        <f t="shared" si="10"/>
        <v>57</v>
      </c>
      <c r="F171">
        <f t="shared" si="10"/>
        <v>73</v>
      </c>
      <c r="G171">
        <f t="shared" si="10"/>
        <v>40</v>
      </c>
      <c r="H171">
        <f t="shared" si="10"/>
        <v>3</v>
      </c>
      <c r="I171">
        <f t="shared" si="10"/>
        <v>70</v>
      </c>
      <c r="J171">
        <f t="shared" si="10"/>
        <v>69</v>
      </c>
      <c r="K171">
        <f t="shared" si="10"/>
        <v>72</v>
      </c>
      <c r="L171">
        <f t="shared" si="10"/>
        <v>20</v>
      </c>
      <c r="M171">
        <f t="shared" si="10"/>
        <v>50</v>
      </c>
      <c r="N171">
        <f t="shared" si="10"/>
        <v>41</v>
      </c>
      <c r="O171">
        <f t="shared" si="10"/>
        <v>5</v>
      </c>
      <c r="P171">
        <f t="shared" si="10"/>
        <v>19</v>
      </c>
      <c r="Q171">
        <f t="shared" si="10"/>
        <v>33</v>
      </c>
      <c r="R171">
        <f t="shared" si="10"/>
        <v>52</v>
      </c>
      <c r="S171">
        <f t="shared" si="9"/>
        <v>55</v>
      </c>
      <c r="T171">
        <f t="shared" si="9"/>
        <v>35</v>
      </c>
      <c r="U171">
        <f t="shared" si="9"/>
        <v>32</v>
      </c>
      <c r="V171">
        <f t="shared" si="9"/>
        <v>46</v>
      </c>
      <c r="W171">
        <f t="shared" si="9"/>
        <v>33</v>
      </c>
      <c r="X171">
        <f t="shared" si="9"/>
        <v>25</v>
      </c>
      <c r="Y171"/>
    </row>
    <row r="172" spans="1:25" x14ac:dyDescent="0.3">
      <c r="A172" t="s">
        <v>360</v>
      </c>
      <c r="B172" t="s">
        <v>143</v>
      </c>
      <c r="C172">
        <f t="shared" si="10"/>
        <v>5</v>
      </c>
      <c r="D172">
        <f t="shared" si="10"/>
        <v>72</v>
      </c>
      <c r="E172">
        <f t="shared" si="10"/>
        <v>29</v>
      </c>
      <c r="F172">
        <f t="shared" si="10"/>
        <v>26</v>
      </c>
      <c r="G172">
        <f t="shared" si="10"/>
        <v>76</v>
      </c>
      <c r="H172">
        <f t="shared" si="10"/>
        <v>73</v>
      </c>
      <c r="I172">
        <f t="shared" si="10"/>
        <v>48</v>
      </c>
      <c r="J172">
        <f t="shared" si="10"/>
        <v>31</v>
      </c>
      <c r="K172">
        <f t="shared" si="10"/>
        <v>5</v>
      </c>
      <c r="L172">
        <f t="shared" si="10"/>
        <v>38</v>
      </c>
      <c r="M172">
        <f t="shared" si="10"/>
        <v>63</v>
      </c>
      <c r="N172">
        <f t="shared" si="10"/>
        <v>81</v>
      </c>
      <c r="O172">
        <f t="shared" si="10"/>
        <v>80</v>
      </c>
      <c r="P172">
        <f t="shared" si="10"/>
        <v>75</v>
      </c>
      <c r="Q172">
        <f t="shared" si="10"/>
        <v>74</v>
      </c>
      <c r="R172">
        <f t="shared" si="10"/>
        <v>78</v>
      </c>
      <c r="S172">
        <f t="shared" si="9"/>
        <v>64</v>
      </c>
      <c r="T172">
        <f t="shared" si="9"/>
        <v>75</v>
      </c>
      <c r="U172">
        <f t="shared" si="9"/>
        <v>61</v>
      </c>
      <c r="V172">
        <f t="shared" si="9"/>
        <v>74</v>
      </c>
      <c r="W172">
        <f t="shared" si="9"/>
        <v>80</v>
      </c>
      <c r="X172">
        <f t="shared" si="9"/>
        <v>73</v>
      </c>
      <c r="Y172"/>
    </row>
    <row r="173" spans="1:25" x14ac:dyDescent="0.3">
      <c r="A173" t="s">
        <v>361</v>
      </c>
      <c r="B173" t="s">
        <v>144</v>
      </c>
      <c r="C173">
        <f t="shared" si="10"/>
        <v>4</v>
      </c>
      <c r="D173">
        <f t="shared" si="10"/>
        <v>40</v>
      </c>
      <c r="E173">
        <f t="shared" si="10"/>
        <v>42</v>
      </c>
      <c r="F173">
        <f t="shared" si="10"/>
        <v>66</v>
      </c>
      <c r="G173">
        <f t="shared" si="10"/>
        <v>6</v>
      </c>
      <c r="H173">
        <f t="shared" si="10"/>
        <v>15</v>
      </c>
      <c r="I173">
        <f t="shared" si="10"/>
        <v>43</v>
      </c>
      <c r="J173">
        <f t="shared" si="10"/>
        <v>59</v>
      </c>
      <c r="K173">
        <f t="shared" si="10"/>
        <v>77</v>
      </c>
      <c r="L173">
        <f t="shared" si="10"/>
        <v>25</v>
      </c>
      <c r="M173">
        <f t="shared" si="10"/>
        <v>28</v>
      </c>
      <c r="N173">
        <f t="shared" si="10"/>
        <v>48</v>
      </c>
      <c r="O173">
        <f t="shared" si="10"/>
        <v>88</v>
      </c>
      <c r="P173">
        <f t="shared" si="10"/>
        <v>66</v>
      </c>
      <c r="Q173">
        <f t="shared" si="10"/>
        <v>6</v>
      </c>
      <c r="R173">
        <f t="shared" si="10"/>
        <v>32</v>
      </c>
      <c r="S173">
        <f t="shared" si="9"/>
        <v>44</v>
      </c>
      <c r="T173">
        <f t="shared" si="9"/>
        <v>45</v>
      </c>
      <c r="U173">
        <f t="shared" si="9"/>
        <v>49</v>
      </c>
      <c r="V173">
        <f t="shared" si="9"/>
        <v>25</v>
      </c>
      <c r="W173">
        <f t="shared" si="9"/>
        <v>30</v>
      </c>
      <c r="X173">
        <f t="shared" si="9"/>
        <v>17</v>
      </c>
      <c r="Y173"/>
    </row>
    <row r="174" spans="1:25" x14ac:dyDescent="0.3">
      <c r="A174" t="s">
        <v>362</v>
      </c>
      <c r="B174" t="s">
        <v>145</v>
      </c>
      <c r="C174">
        <f t="shared" si="10"/>
        <v>10</v>
      </c>
      <c r="D174">
        <f t="shared" si="10"/>
        <v>22</v>
      </c>
      <c r="E174">
        <f t="shared" si="10"/>
        <v>31</v>
      </c>
      <c r="F174">
        <f t="shared" si="10"/>
        <v>45</v>
      </c>
      <c r="G174">
        <f t="shared" si="10"/>
        <v>28</v>
      </c>
      <c r="H174">
        <f t="shared" si="10"/>
        <v>1</v>
      </c>
      <c r="I174">
        <f t="shared" si="10"/>
        <v>3</v>
      </c>
      <c r="J174">
        <f t="shared" si="10"/>
        <v>71</v>
      </c>
      <c r="K174">
        <f t="shared" si="10"/>
        <v>13</v>
      </c>
      <c r="L174">
        <f t="shared" si="10"/>
        <v>3</v>
      </c>
      <c r="M174">
        <f t="shared" si="10"/>
        <v>2</v>
      </c>
      <c r="N174">
        <f t="shared" si="10"/>
        <v>3</v>
      </c>
      <c r="O174">
        <f t="shared" si="10"/>
        <v>19</v>
      </c>
      <c r="P174">
        <f t="shared" si="10"/>
        <v>32</v>
      </c>
      <c r="Q174">
        <f t="shared" si="10"/>
        <v>17</v>
      </c>
      <c r="R174">
        <f t="shared" si="10"/>
        <v>13</v>
      </c>
      <c r="S174">
        <f t="shared" si="9"/>
        <v>10</v>
      </c>
      <c r="T174">
        <f t="shared" si="9"/>
        <v>9</v>
      </c>
      <c r="U174">
        <f t="shared" si="9"/>
        <v>5</v>
      </c>
      <c r="V174">
        <f t="shared" si="9"/>
        <v>44</v>
      </c>
      <c r="W174">
        <f t="shared" si="9"/>
        <v>56</v>
      </c>
      <c r="X174">
        <f t="shared" si="9"/>
        <v>7</v>
      </c>
      <c r="Y174"/>
    </row>
    <row r="175" spans="1:25" x14ac:dyDescent="0.3">
      <c r="A175" t="s">
        <v>543</v>
      </c>
      <c r="B175" t="s">
        <v>146</v>
      </c>
      <c r="C175">
        <f t="shared" si="10"/>
        <v>28</v>
      </c>
      <c r="D175">
        <f t="shared" si="10"/>
        <v>54</v>
      </c>
      <c r="E175">
        <f t="shared" si="10"/>
        <v>68</v>
      </c>
      <c r="F175">
        <f t="shared" si="10"/>
        <v>52</v>
      </c>
      <c r="G175">
        <f t="shared" si="10"/>
        <v>33</v>
      </c>
      <c r="H175">
        <f t="shared" si="10"/>
        <v>13</v>
      </c>
      <c r="I175">
        <f t="shared" si="10"/>
        <v>66</v>
      </c>
      <c r="J175">
        <f t="shared" si="10"/>
        <v>64</v>
      </c>
      <c r="K175">
        <f t="shared" si="10"/>
        <v>67</v>
      </c>
      <c r="L175">
        <f t="shared" si="10"/>
        <v>86</v>
      </c>
      <c r="M175">
        <f t="shared" si="10"/>
        <v>82</v>
      </c>
      <c r="N175">
        <f t="shared" si="10"/>
        <v>62</v>
      </c>
      <c r="O175">
        <f t="shared" si="10"/>
        <v>37</v>
      </c>
      <c r="P175">
        <f t="shared" si="10"/>
        <v>38</v>
      </c>
      <c r="Q175">
        <f t="shared" si="10"/>
        <v>10</v>
      </c>
      <c r="R175">
        <f t="shared" si="10"/>
        <v>74</v>
      </c>
      <c r="S175">
        <f t="shared" si="9"/>
        <v>5</v>
      </c>
      <c r="T175">
        <f t="shared" si="9"/>
        <v>25</v>
      </c>
      <c r="U175">
        <f t="shared" si="9"/>
        <v>8</v>
      </c>
      <c r="V175">
        <f t="shared" si="9"/>
        <v>16</v>
      </c>
      <c r="W175">
        <f t="shared" si="9"/>
        <v>5</v>
      </c>
      <c r="X175">
        <f t="shared" si="9"/>
        <v>46</v>
      </c>
      <c r="Y175"/>
    </row>
    <row r="176" spans="1:25" x14ac:dyDescent="0.3">
      <c r="A176" t="s">
        <v>544</v>
      </c>
      <c r="B176" t="s">
        <v>147</v>
      </c>
      <c r="C176">
        <f t="shared" si="10"/>
        <v>60</v>
      </c>
      <c r="D176">
        <f t="shared" si="10"/>
        <v>36</v>
      </c>
      <c r="E176">
        <f t="shared" si="10"/>
        <v>84</v>
      </c>
      <c r="F176">
        <f t="shared" si="10"/>
        <v>78</v>
      </c>
      <c r="G176">
        <f t="shared" si="10"/>
        <v>31</v>
      </c>
      <c r="H176">
        <f t="shared" si="10"/>
        <v>72</v>
      </c>
      <c r="I176">
        <f t="shared" si="10"/>
        <v>54</v>
      </c>
      <c r="J176">
        <f t="shared" si="10"/>
        <v>20</v>
      </c>
      <c r="K176">
        <f t="shared" si="10"/>
        <v>42</v>
      </c>
      <c r="L176">
        <f t="shared" si="10"/>
        <v>65</v>
      </c>
      <c r="M176">
        <f t="shared" si="10"/>
        <v>78</v>
      </c>
      <c r="N176">
        <f t="shared" si="10"/>
        <v>46</v>
      </c>
      <c r="O176">
        <f t="shared" si="10"/>
        <v>36</v>
      </c>
      <c r="P176">
        <f t="shared" si="10"/>
        <v>18</v>
      </c>
      <c r="Q176">
        <f t="shared" si="10"/>
        <v>35</v>
      </c>
      <c r="R176">
        <f t="shared" si="10"/>
        <v>41</v>
      </c>
      <c r="S176">
        <f t="shared" si="9"/>
        <v>81</v>
      </c>
      <c r="T176">
        <f t="shared" si="9"/>
        <v>49</v>
      </c>
      <c r="U176">
        <f t="shared" si="9"/>
        <v>70</v>
      </c>
      <c r="V176">
        <f t="shared" si="9"/>
        <v>31</v>
      </c>
      <c r="W176">
        <f t="shared" si="9"/>
        <v>88</v>
      </c>
      <c r="X176">
        <f t="shared" si="9"/>
        <v>29</v>
      </c>
      <c r="Y176"/>
    </row>
    <row r="177" spans="1:25" x14ac:dyDescent="0.3">
      <c r="A177" t="s">
        <v>545</v>
      </c>
      <c r="B177" t="s">
        <v>148</v>
      </c>
      <c r="C177">
        <f t="shared" si="10"/>
        <v>19</v>
      </c>
      <c r="D177">
        <f t="shared" si="10"/>
        <v>45</v>
      </c>
      <c r="E177">
        <f t="shared" si="10"/>
        <v>43</v>
      </c>
      <c r="F177">
        <f t="shared" si="10"/>
        <v>11</v>
      </c>
      <c r="G177">
        <f t="shared" si="10"/>
        <v>43</v>
      </c>
      <c r="H177">
        <f t="shared" si="10"/>
        <v>25</v>
      </c>
      <c r="I177">
        <f t="shared" si="10"/>
        <v>53</v>
      </c>
      <c r="J177">
        <f t="shared" si="10"/>
        <v>25</v>
      </c>
      <c r="K177">
        <f t="shared" si="10"/>
        <v>43</v>
      </c>
      <c r="L177">
        <f t="shared" si="10"/>
        <v>77</v>
      </c>
      <c r="M177">
        <f t="shared" si="10"/>
        <v>77</v>
      </c>
      <c r="N177">
        <f t="shared" si="10"/>
        <v>29</v>
      </c>
      <c r="O177">
        <f t="shared" si="10"/>
        <v>38</v>
      </c>
      <c r="P177">
        <f t="shared" si="10"/>
        <v>20</v>
      </c>
      <c r="Q177">
        <f t="shared" si="10"/>
        <v>42</v>
      </c>
      <c r="R177">
        <f t="shared" si="10"/>
        <v>53</v>
      </c>
      <c r="S177">
        <f t="shared" si="9"/>
        <v>54</v>
      </c>
      <c r="T177">
        <f t="shared" si="9"/>
        <v>38</v>
      </c>
      <c r="U177">
        <f t="shared" si="9"/>
        <v>33</v>
      </c>
      <c r="V177">
        <f t="shared" si="9"/>
        <v>21</v>
      </c>
      <c r="W177">
        <f t="shared" si="9"/>
        <v>16</v>
      </c>
      <c r="X177">
        <f t="shared" si="9"/>
        <v>51</v>
      </c>
      <c r="Y177"/>
    </row>
    <row r="178" spans="1:25" x14ac:dyDescent="0.3">
      <c r="A178" t="s">
        <v>363</v>
      </c>
      <c r="B178" t="s">
        <v>150</v>
      </c>
      <c r="C178">
        <f t="shared" si="10"/>
        <v>81</v>
      </c>
      <c r="D178">
        <f t="shared" si="10"/>
        <v>85</v>
      </c>
      <c r="E178">
        <f t="shared" si="10"/>
        <v>35</v>
      </c>
      <c r="F178">
        <f t="shared" si="10"/>
        <v>70</v>
      </c>
      <c r="G178">
        <f t="shared" si="10"/>
        <v>54</v>
      </c>
      <c r="H178">
        <f t="shared" si="10"/>
        <v>74</v>
      </c>
      <c r="I178">
        <f t="shared" si="10"/>
        <v>14</v>
      </c>
      <c r="J178">
        <f t="shared" si="10"/>
        <v>3</v>
      </c>
      <c r="K178">
        <f t="shared" si="10"/>
        <v>4</v>
      </c>
      <c r="L178">
        <f t="shared" si="10"/>
        <v>46</v>
      </c>
      <c r="M178">
        <f t="shared" si="10"/>
        <v>57</v>
      </c>
      <c r="N178">
        <f t="shared" si="10"/>
        <v>49</v>
      </c>
      <c r="O178">
        <f t="shared" si="10"/>
        <v>74</v>
      </c>
      <c r="P178">
        <f t="shared" si="10"/>
        <v>73</v>
      </c>
      <c r="Q178">
        <f t="shared" si="10"/>
        <v>83</v>
      </c>
      <c r="R178">
        <f t="shared" si="10"/>
        <v>10</v>
      </c>
      <c r="S178">
        <f t="shared" si="9"/>
        <v>74</v>
      </c>
      <c r="T178">
        <f t="shared" si="9"/>
        <v>67</v>
      </c>
      <c r="U178">
        <f t="shared" si="9"/>
        <v>76</v>
      </c>
      <c r="V178">
        <f t="shared" si="9"/>
        <v>75</v>
      </c>
      <c r="W178">
        <f t="shared" si="9"/>
        <v>70</v>
      </c>
      <c r="X178">
        <f t="shared" si="9"/>
        <v>68</v>
      </c>
      <c r="Y178"/>
    </row>
    <row r="179" spans="1:25" x14ac:dyDescent="0.3">
      <c r="A179" t="s">
        <v>364</v>
      </c>
      <c r="B179" t="s">
        <v>151</v>
      </c>
      <c r="C179">
        <f t="shared" si="10"/>
        <v>80</v>
      </c>
      <c r="D179">
        <f t="shared" si="10"/>
        <v>88</v>
      </c>
      <c r="E179">
        <f t="shared" si="10"/>
        <v>78</v>
      </c>
      <c r="F179">
        <f t="shared" si="10"/>
        <v>44</v>
      </c>
      <c r="G179">
        <f t="shared" si="10"/>
        <v>57</v>
      </c>
      <c r="H179">
        <f t="shared" si="10"/>
        <v>58</v>
      </c>
      <c r="I179">
        <f t="shared" si="10"/>
        <v>47</v>
      </c>
      <c r="J179">
        <f t="shared" si="10"/>
        <v>28</v>
      </c>
      <c r="K179">
        <f t="shared" si="10"/>
        <v>19</v>
      </c>
      <c r="L179">
        <f t="shared" si="10"/>
        <v>67</v>
      </c>
      <c r="M179">
        <f t="shared" si="10"/>
        <v>83</v>
      </c>
      <c r="N179">
        <f t="shared" si="10"/>
        <v>78</v>
      </c>
      <c r="O179">
        <f t="shared" si="10"/>
        <v>70</v>
      </c>
      <c r="P179">
        <f t="shared" si="10"/>
        <v>74</v>
      </c>
      <c r="Q179">
        <f t="shared" si="10"/>
        <v>70</v>
      </c>
      <c r="R179">
        <f t="shared" si="10"/>
        <v>80</v>
      </c>
      <c r="S179">
        <f t="shared" si="9"/>
        <v>84</v>
      </c>
      <c r="T179">
        <f t="shared" si="9"/>
        <v>64</v>
      </c>
      <c r="U179">
        <f t="shared" si="9"/>
        <v>82</v>
      </c>
      <c r="V179">
        <f t="shared" si="9"/>
        <v>82</v>
      </c>
      <c r="W179">
        <f t="shared" si="9"/>
        <v>35</v>
      </c>
      <c r="X179">
        <f t="shared" si="9"/>
        <v>71</v>
      </c>
      <c r="Y179"/>
    </row>
  </sheetData>
  <autoFilter ref="A1:X89" xr:uid="{00000000-0009-0000-0000-00000B000000}">
    <sortState xmlns:xlrd2="http://schemas.microsoft.com/office/spreadsheetml/2017/richdata2" ref="A2:W89">
      <sortCondition ref="A1:A89"/>
    </sortState>
  </autoFilter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90"/>
  <sheetViews>
    <sheetView tabSelected="1" workbookViewId="0">
      <selection activeCell="BE4" sqref="BE4"/>
    </sheetView>
  </sheetViews>
  <sheetFormatPr defaultRowHeight="13.2" x14ac:dyDescent="0.25"/>
  <cols>
    <col min="3" max="3" width="12.6640625" customWidth="1"/>
    <col min="4" max="4" width="13.109375" customWidth="1"/>
    <col min="5" max="82" width="9.109375" customWidth="1"/>
    <col min="83" max="83" width="17" customWidth="1"/>
    <col min="84" max="85" width="9.33203125" bestFit="1" customWidth="1"/>
  </cols>
  <sheetData>
    <row r="1" spans="1:85" ht="15.6" x14ac:dyDescent="0.35">
      <c r="A1" s="1" t="s">
        <v>287</v>
      </c>
      <c r="B1" t="s">
        <v>9</v>
      </c>
      <c r="C1" s="1" t="s">
        <v>649</v>
      </c>
      <c r="D1" s="1" t="s">
        <v>650</v>
      </c>
      <c r="E1" s="248" t="s">
        <v>701</v>
      </c>
      <c r="F1" s="1" t="s">
        <v>702</v>
      </c>
      <c r="G1" s="248" t="s">
        <v>703</v>
      </c>
      <c r="H1" s="1" t="s">
        <v>704</v>
      </c>
      <c r="I1" s="248" t="s">
        <v>705</v>
      </c>
      <c r="J1" s="1" t="s">
        <v>706</v>
      </c>
      <c r="K1" s="1" t="s">
        <v>707</v>
      </c>
      <c r="L1" s="1" t="s">
        <v>708</v>
      </c>
      <c r="M1" t="s">
        <v>446</v>
      </c>
      <c r="N1" t="s">
        <v>447</v>
      </c>
      <c r="O1" t="s">
        <v>448</v>
      </c>
      <c r="P1" t="s">
        <v>449</v>
      </c>
      <c r="Q1" t="s">
        <v>450</v>
      </c>
      <c r="R1" t="s">
        <v>451</v>
      </c>
      <c r="S1" t="s">
        <v>452</v>
      </c>
      <c r="T1" t="s">
        <v>453</v>
      </c>
      <c r="U1" t="s">
        <v>454</v>
      </c>
      <c r="V1" t="s">
        <v>455</v>
      </c>
      <c r="W1" t="s">
        <v>456</v>
      </c>
      <c r="X1" t="s">
        <v>457</v>
      </c>
      <c r="Y1" s="1" t="s">
        <v>709</v>
      </c>
      <c r="Z1" s="1" t="s">
        <v>710</v>
      </c>
      <c r="AA1" s="1" t="s">
        <v>711</v>
      </c>
      <c r="AB1" s="1" t="s">
        <v>712</v>
      </c>
      <c r="AC1" s="1" t="s">
        <v>713</v>
      </c>
      <c r="AD1" s="1" t="s">
        <v>714</v>
      </c>
      <c r="AE1" s="1" t="s">
        <v>715</v>
      </c>
      <c r="AF1" s="1" t="s">
        <v>716</v>
      </c>
      <c r="AG1" s="1" t="s">
        <v>717</v>
      </c>
      <c r="AH1" s="1" t="s">
        <v>718</v>
      </c>
      <c r="AI1" s="1" t="s">
        <v>719</v>
      </c>
      <c r="AJ1" s="1" t="s">
        <v>720</v>
      </c>
      <c r="AK1" s="1" t="s">
        <v>721</v>
      </c>
      <c r="AL1" s="1" t="s">
        <v>722</v>
      </c>
      <c r="AM1" s="1" t="s">
        <v>723</v>
      </c>
      <c r="AN1" s="1" t="s">
        <v>724</v>
      </c>
      <c r="AO1" s="1" t="s">
        <v>725</v>
      </c>
      <c r="AP1" s="1" t="s">
        <v>726</v>
      </c>
      <c r="AQ1" s="1" t="s">
        <v>727</v>
      </c>
      <c r="AR1" s="1" t="s">
        <v>728</v>
      </c>
      <c r="AS1" s="1" t="s">
        <v>729</v>
      </c>
      <c r="AT1" s="1" t="s">
        <v>730</v>
      </c>
      <c r="AU1" s="1" t="s">
        <v>731</v>
      </c>
      <c r="AV1" s="1" t="s">
        <v>732</v>
      </c>
      <c r="AW1" s="1" t="s">
        <v>733</v>
      </c>
      <c r="AX1" s="1" t="s">
        <v>734</v>
      </c>
      <c r="AY1" s="1" t="s">
        <v>735</v>
      </c>
      <c r="AZ1" s="1" t="s">
        <v>736</v>
      </c>
      <c r="BA1" t="s">
        <v>46</v>
      </c>
      <c r="BB1" t="s">
        <v>47</v>
      </c>
      <c r="BC1" t="s">
        <v>48</v>
      </c>
      <c r="BD1" t="s">
        <v>49</v>
      </c>
      <c r="BE1" s="248" t="s">
        <v>737</v>
      </c>
      <c r="BF1" s="1" t="s">
        <v>738</v>
      </c>
      <c r="BG1" s="1" t="s">
        <v>739</v>
      </c>
      <c r="BH1" s="1" t="s">
        <v>740</v>
      </c>
      <c r="BI1" s="248" t="s">
        <v>741</v>
      </c>
      <c r="BJ1" s="1" t="s">
        <v>742</v>
      </c>
      <c r="BK1" s="248" t="s">
        <v>743</v>
      </c>
      <c r="BL1" s="1" t="s">
        <v>744</v>
      </c>
      <c r="BM1" s="248" t="s">
        <v>745</v>
      </c>
      <c r="BN1" s="1" t="s">
        <v>746</v>
      </c>
      <c r="BO1" s="248" t="s">
        <v>747</v>
      </c>
      <c r="BP1" s="1" t="s">
        <v>748</v>
      </c>
      <c r="BQ1" t="s">
        <v>61</v>
      </c>
      <c r="BR1" t="s">
        <v>62</v>
      </c>
      <c r="BS1" s="248" t="s">
        <v>749</v>
      </c>
      <c r="BT1" s="1" t="s">
        <v>750</v>
      </c>
      <c r="BU1" s="1" t="s">
        <v>415</v>
      </c>
      <c r="BV1" s="1" t="s">
        <v>416</v>
      </c>
      <c r="BW1" s="2" t="s">
        <v>417</v>
      </c>
      <c r="BX1" s="2" t="s">
        <v>418</v>
      </c>
      <c r="BY1" s="1" t="s">
        <v>154</v>
      </c>
      <c r="BZ1" s="1" t="s">
        <v>155</v>
      </c>
      <c r="CA1" s="1" t="s">
        <v>419</v>
      </c>
      <c r="CB1" s="1" t="s">
        <v>420</v>
      </c>
      <c r="CC1" s="1" t="s">
        <v>156</v>
      </c>
      <c r="CD1" s="1" t="s">
        <v>157</v>
      </c>
      <c r="CE1" s="1" t="s">
        <v>653</v>
      </c>
      <c r="CF1" s="1" t="s">
        <v>654</v>
      </c>
      <c r="CG1" s="1" t="s">
        <v>655</v>
      </c>
    </row>
    <row r="2" spans="1:85" ht="17.399999999999999" x14ac:dyDescent="0.4">
      <c r="A2" s="26" t="s">
        <v>278</v>
      </c>
      <c r="B2" t="s">
        <v>10</v>
      </c>
      <c r="C2" s="19">
        <v>0.43225992203649721</v>
      </c>
      <c r="D2">
        <v>7</v>
      </c>
      <c r="E2" s="19">
        <v>0.33295295023971794</v>
      </c>
      <c r="F2">
        <v>12</v>
      </c>
      <c r="G2" s="19">
        <v>0.48456806465333013</v>
      </c>
      <c r="H2">
        <v>8</v>
      </c>
      <c r="I2" s="19">
        <v>0.43099699773680311</v>
      </c>
      <c r="J2">
        <v>9</v>
      </c>
      <c r="K2" s="19">
        <v>0.48052177227341009</v>
      </c>
      <c r="L2">
        <v>3</v>
      </c>
      <c r="M2">
        <v>0.35945343971252441</v>
      </c>
      <c r="N2">
        <v>0.65075838565826416</v>
      </c>
      <c r="O2">
        <v>0.93784499168395996</v>
      </c>
      <c r="P2">
        <v>0.47975596785545349</v>
      </c>
      <c r="Q2">
        <v>0.48372572660446167</v>
      </c>
      <c r="R2">
        <v>0.2962929904460907</v>
      </c>
      <c r="S2">
        <v>0.54794800281524658</v>
      </c>
      <c r="T2">
        <v>0.29364371299743652</v>
      </c>
      <c r="U2">
        <v>0.777366042137146</v>
      </c>
      <c r="V2">
        <v>0.58029735088348389</v>
      </c>
      <c r="W2">
        <v>0.82471901178359985</v>
      </c>
      <c r="X2">
        <v>0.22541309893131256</v>
      </c>
      <c r="Y2">
        <v>0.68880593776702881</v>
      </c>
      <c r="Z2">
        <v>0.7458416223526001</v>
      </c>
      <c r="AA2">
        <v>0.70712202787399292</v>
      </c>
      <c r="AB2">
        <v>0.80625629425048828</v>
      </c>
      <c r="AC2">
        <v>0.61060738563537598</v>
      </c>
      <c r="AD2">
        <v>0.46051836013793945</v>
      </c>
      <c r="AE2">
        <v>0.60218268632888794</v>
      </c>
      <c r="AF2">
        <v>0.35280796885490417</v>
      </c>
      <c r="AG2">
        <v>0.51042258739471436</v>
      </c>
      <c r="AH2">
        <v>0.91401004791259766</v>
      </c>
      <c r="AI2">
        <v>0.39452412724494934</v>
      </c>
      <c r="AJ2">
        <v>0.42312818765640259</v>
      </c>
      <c r="AK2">
        <v>0.73402929306030273</v>
      </c>
      <c r="AL2">
        <v>0.42121553421020508</v>
      </c>
      <c r="AM2">
        <v>0.11459539830684662</v>
      </c>
      <c r="AN2">
        <v>0.2395801842212677</v>
      </c>
      <c r="AO2">
        <v>0.27905926108360291</v>
      </c>
      <c r="AP2">
        <v>0.33251300454139709</v>
      </c>
      <c r="AQ2">
        <v>0.66554170846939087</v>
      </c>
      <c r="AR2">
        <v>0.44180271029472351</v>
      </c>
      <c r="AS2">
        <v>0.81048065423965454</v>
      </c>
      <c r="AT2">
        <v>0.49002233147621155</v>
      </c>
      <c r="AU2">
        <v>0.59486931562423706</v>
      </c>
      <c r="AV2">
        <v>0.46749866008758545</v>
      </c>
      <c r="AW2">
        <v>0.66629302501678467</v>
      </c>
      <c r="AX2">
        <v>0.41860625147819519</v>
      </c>
      <c r="AY2">
        <v>0.58074784278869629</v>
      </c>
      <c r="AZ2">
        <v>0.37224265933036804</v>
      </c>
      <c r="BA2" s="19">
        <v>0.49263892740548731</v>
      </c>
      <c r="BB2">
        <v>10</v>
      </c>
      <c r="BC2" s="19">
        <v>0.32904860077859899</v>
      </c>
      <c r="BD2">
        <v>10</v>
      </c>
      <c r="BE2" s="19">
        <v>0.59819782198813765</v>
      </c>
      <c r="BF2">
        <v>10</v>
      </c>
      <c r="BG2" s="19">
        <v>0.41112881101691567</v>
      </c>
      <c r="BH2">
        <v>12</v>
      </c>
      <c r="BI2" s="19">
        <v>0.45495201813380054</v>
      </c>
      <c r="BJ2">
        <v>3</v>
      </c>
      <c r="BK2" s="19">
        <v>0.34879347035464731</v>
      </c>
      <c r="BL2">
        <v>12</v>
      </c>
      <c r="BM2" s="19">
        <v>0.30628359807644451</v>
      </c>
      <c r="BN2">
        <v>2</v>
      </c>
      <c r="BO2" s="19">
        <v>0.47946126418784818</v>
      </c>
      <c r="BP2">
        <v>15</v>
      </c>
      <c r="BQ2" s="19">
        <v>0.48857710548332628</v>
      </c>
      <c r="BR2">
        <v>7</v>
      </c>
      <c r="BS2" s="19">
        <v>0.41351779645431058</v>
      </c>
      <c r="BT2">
        <v>13</v>
      </c>
      <c r="BU2" s="47">
        <v>0.5306011438369751</v>
      </c>
      <c r="BV2" s="47">
        <v>13</v>
      </c>
      <c r="BW2">
        <v>0.50466078519821167</v>
      </c>
      <c r="BX2">
        <v>16</v>
      </c>
      <c r="BY2">
        <v>0.51043856320954117</v>
      </c>
      <c r="BZ2">
        <v>14</v>
      </c>
      <c r="CA2">
        <v>0.55584882200832675</v>
      </c>
      <c r="CB2">
        <v>12</v>
      </c>
      <c r="CC2">
        <v>0.56885573729761107</v>
      </c>
      <c r="CD2">
        <v>11</v>
      </c>
      <c r="CE2" s="20">
        <v>24601860</v>
      </c>
      <c r="CF2" s="19">
        <f>LN(CE2)</f>
        <v>17.018332607800414</v>
      </c>
      <c r="CG2" s="19">
        <f>(50/100)*(CF2-MIN($CF$2:$CF$36))/(MAX($CF$2:$CF$36)-MIN($CF$2:$CF$36))+0.5</f>
        <v>0.81165883040092668</v>
      </c>
    </row>
    <row r="3" spans="1:85" ht="17.399999999999999" x14ac:dyDescent="0.4">
      <c r="A3" s="26" t="s">
        <v>279</v>
      </c>
      <c r="B3" t="s">
        <v>11</v>
      </c>
      <c r="C3" s="19">
        <v>0.3807919350133156</v>
      </c>
      <c r="D3">
        <v>17</v>
      </c>
      <c r="E3" s="19">
        <v>0.31927551166802942</v>
      </c>
      <c r="F3">
        <v>14</v>
      </c>
      <c r="G3" s="19">
        <v>0.44145683276760234</v>
      </c>
      <c r="H3">
        <v>14</v>
      </c>
      <c r="I3" s="19">
        <v>0.37395632804029505</v>
      </c>
      <c r="J3">
        <v>18</v>
      </c>
      <c r="K3" s="19">
        <v>0.38847906757733575</v>
      </c>
      <c r="L3">
        <v>13</v>
      </c>
      <c r="M3">
        <v>0.3801824152469635</v>
      </c>
      <c r="N3">
        <v>0.77885204553604126</v>
      </c>
      <c r="O3">
        <v>0.58204138278961182</v>
      </c>
      <c r="P3">
        <v>0.30765846371650696</v>
      </c>
      <c r="Q3">
        <v>0.44359976053237915</v>
      </c>
      <c r="R3">
        <v>0.33762222528457642</v>
      </c>
      <c r="S3">
        <v>0.48174646496772766</v>
      </c>
      <c r="T3">
        <v>0.4156976044178009</v>
      </c>
      <c r="U3">
        <v>0.78273546695709229</v>
      </c>
      <c r="V3">
        <v>0.61812889575958252</v>
      </c>
      <c r="W3">
        <v>0.85927850008010864</v>
      </c>
      <c r="X3">
        <v>0.1525915265083313</v>
      </c>
      <c r="Y3">
        <v>0.69660788774490356</v>
      </c>
      <c r="Z3">
        <v>0.58666545152664185</v>
      </c>
      <c r="AA3">
        <v>0.57147693634033203</v>
      </c>
      <c r="AB3">
        <v>0.72304272651672363</v>
      </c>
      <c r="AC3">
        <v>0.6549718976020813</v>
      </c>
      <c r="AD3">
        <v>0.50962400436401367</v>
      </c>
      <c r="AE3">
        <v>0.43663424253463745</v>
      </c>
      <c r="AF3">
        <v>0.66063320636749268</v>
      </c>
      <c r="AG3">
        <v>0.53831380605697632</v>
      </c>
      <c r="AH3">
        <v>0.46529683470726013</v>
      </c>
      <c r="AI3">
        <v>0.73819947242736816</v>
      </c>
      <c r="AJ3">
        <v>0.27078396081924438</v>
      </c>
      <c r="AK3">
        <v>0.24981503188610077</v>
      </c>
      <c r="AL3">
        <v>0.14283138513565063</v>
      </c>
      <c r="AM3">
        <v>0.43344199657440186</v>
      </c>
      <c r="AN3">
        <v>0.18688929080963135</v>
      </c>
      <c r="AO3">
        <v>0.23766577243804932</v>
      </c>
      <c r="AP3">
        <v>0.30131947994232178</v>
      </c>
      <c r="AQ3">
        <v>0.62262415885925293</v>
      </c>
      <c r="AR3">
        <v>0.51876962184906006</v>
      </c>
      <c r="AS3">
        <v>0.74772238731384277</v>
      </c>
      <c r="AT3">
        <v>0.79637324810028076</v>
      </c>
      <c r="AU3">
        <v>0.70498913526535034</v>
      </c>
      <c r="AV3">
        <v>0.52158254384994507</v>
      </c>
      <c r="AW3">
        <v>0.54210972785949707</v>
      </c>
      <c r="AX3">
        <v>0.5398600697517395</v>
      </c>
      <c r="AY3">
        <v>0.56248176097869873</v>
      </c>
      <c r="AZ3">
        <v>0.57661539316177368</v>
      </c>
      <c r="BA3" s="19">
        <v>0.3772904674031769</v>
      </c>
      <c r="BB3">
        <v>19</v>
      </c>
      <c r="BC3" s="19">
        <v>0.30913952954680562</v>
      </c>
      <c r="BD3">
        <v>14</v>
      </c>
      <c r="BE3" s="19">
        <v>0.47472081897057122</v>
      </c>
      <c r="BF3">
        <v>18</v>
      </c>
      <c r="BG3" s="19">
        <v>0.41653985218769918</v>
      </c>
      <c r="BH3">
        <v>10</v>
      </c>
      <c r="BI3" s="19">
        <v>0.37063496551287672</v>
      </c>
      <c r="BJ3">
        <v>16</v>
      </c>
      <c r="BK3" s="19">
        <v>0.30945497688147283</v>
      </c>
      <c r="BL3">
        <v>13</v>
      </c>
      <c r="BM3" s="19">
        <v>0.1865477910262846</v>
      </c>
      <c r="BN3">
        <v>26</v>
      </c>
      <c r="BO3" s="19">
        <v>0.51024011421279358</v>
      </c>
      <c r="BP3">
        <v>10</v>
      </c>
      <c r="BQ3" s="19">
        <v>0.4443239809896225</v>
      </c>
      <c r="BR3">
        <v>12</v>
      </c>
      <c r="BS3" s="19">
        <v>0.40902689730850406</v>
      </c>
      <c r="BT3">
        <v>14</v>
      </c>
      <c r="BU3" s="47">
        <v>0.52634888887405396</v>
      </c>
      <c r="BV3" s="47">
        <v>14</v>
      </c>
      <c r="BW3">
        <v>0.5301889181137085</v>
      </c>
      <c r="BX3">
        <v>12</v>
      </c>
      <c r="BY3">
        <v>0.51578727206521457</v>
      </c>
      <c r="BZ3">
        <v>12</v>
      </c>
      <c r="CA3">
        <v>0.51933738559113574</v>
      </c>
      <c r="CB3">
        <v>17</v>
      </c>
      <c r="CC3">
        <v>0.5233567756378471</v>
      </c>
      <c r="CD3">
        <v>17</v>
      </c>
      <c r="CE3" s="20">
        <v>8797566</v>
      </c>
      <c r="CF3" s="19">
        <f t="shared" ref="CF3:CF36" si="0">LN(CE3)</f>
        <v>15.989985650281024</v>
      </c>
      <c r="CG3" s="19">
        <f t="shared" ref="CG3:CG36" si="1">(50/100)*(CF3-MIN($CF$2:$CF$36))/(MAX($CF$2:$CF$36)-MIN($CF$2:$CF$36))+0.5</f>
        <v>0.73663136896600634</v>
      </c>
    </row>
    <row r="4" spans="1:85" ht="17.399999999999999" x14ac:dyDescent="0.4">
      <c r="A4" s="26" t="s">
        <v>280</v>
      </c>
      <c r="B4" t="s">
        <v>12</v>
      </c>
      <c r="C4" s="19">
        <v>0.36183997574547</v>
      </c>
      <c r="D4">
        <v>19</v>
      </c>
      <c r="E4" s="19">
        <v>0.30258461418323207</v>
      </c>
      <c r="F4">
        <v>18</v>
      </c>
      <c r="G4" s="19">
        <v>0.41560244431040388</v>
      </c>
      <c r="H4">
        <v>20</v>
      </c>
      <c r="I4" s="19">
        <v>0.34843540601000189</v>
      </c>
      <c r="J4">
        <v>19</v>
      </c>
      <c r="K4" s="19">
        <v>0.38073741596620114</v>
      </c>
      <c r="L4">
        <v>16</v>
      </c>
      <c r="M4">
        <v>0.4138968288898468</v>
      </c>
      <c r="N4">
        <v>0.6322442889213562</v>
      </c>
      <c r="O4">
        <v>0.33368322253227234</v>
      </c>
      <c r="P4">
        <v>0.33451664447784424</v>
      </c>
      <c r="Q4">
        <v>0.38786998391151428</v>
      </c>
      <c r="R4">
        <v>0.34947997331619263</v>
      </c>
      <c r="S4">
        <v>0.46083888411521912</v>
      </c>
      <c r="T4">
        <v>0.28297227621078491</v>
      </c>
      <c r="U4">
        <v>0.63890296220779419</v>
      </c>
      <c r="V4">
        <v>0.48336765170097351</v>
      </c>
      <c r="W4">
        <v>0.77705985307693481</v>
      </c>
      <c r="X4">
        <v>0.11816325783729553</v>
      </c>
      <c r="Y4">
        <v>0.68459975719451904</v>
      </c>
      <c r="Z4">
        <v>0.53657054901123047</v>
      </c>
      <c r="AA4">
        <v>0.69024360179901123</v>
      </c>
      <c r="AB4">
        <v>0.52340245246887207</v>
      </c>
      <c r="AC4">
        <v>0.64368510246276855</v>
      </c>
      <c r="AD4">
        <v>0.42245829105377197</v>
      </c>
      <c r="AE4">
        <v>0.3909507691860199</v>
      </c>
      <c r="AF4">
        <v>0.75403457880020142</v>
      </c>
      <c r="AG4">
        <v>0.57503414154052734</v>
      </c>
      <c r="AH4">
        <v>0.68003833293914795</v>
      </c>
      <c r="AI4">
        <v>0.63582110404968262</v>
      </c>
      <c r="AJ4">
        <v>0.53371983766555786</v>
      </c>
      <c r="AK4">
        <v>0.16254539787769318</v>
      </c>
      <c r="AL4">
        <v>0.19535011053085327</v>
      </c>
      <c r="AM4">
        <v>0.43344199657440186</v>
      </c>
      <c r="AN4">
        <v>0.2336374819278717</v>
      </c>
      <c r="AO4">
        <v>0.26779958605766296</v>
      </c>
      <c r="AP4">
        <v>0.20024934411048889</v>
      </c>
      <c r="AQ4">
        <v>0.42719495296478271</v>
      </c>
      <c r="AR4">
        <v>0.43248063325881958</v>
      </c>
      <c r="AS4">
        <v>0.70868122577667236</v>
      </c>
      <c r="AT4">
        <v>0.61535763740539551</v>
      </c>
      <c r="AU4">
        <v>0.62463825941085815</v>
      </c>
      <c r="AV4">
        <v>0.41830819845199585</v>
      </c>
      <c r="AW4">
        <v>0.55733627080917358</v>
      </c>
      <c r="AX4">
        <v>0.49760839343070984</v>
      </c>
      <c r="AY4">
        <v>0.728035569190979</v>
      </c>
      <c r="AZ4">
        <v>0.37449845671653748</v>
      </c>
      <c r="BA4" s="19">
        <v>0.32374417685100831</v>
      </c>
      <c r="BB4">
        <v>25</v>
      </c>
      <c r="BC4" s="19">
        <v>0.27970940886541557</v>
      </c>
      <c r="BD4">
        <v>20</v>
      </c>
      <c r="BE4" s="19">
        <v>0.4598021355088846</v>
      </c>
      <c r="BF4">
        <v>20</v>
      </c>
      <c r="BG4" s="19">
        <v>0.41755991130563164</v>
      </c>
      <c r="BH4">
        <v>9</v>
      </c>
      <c r="BI4" s="19">
        <v>0.45787537493767805</v>
      </c>
      <c r="BJ4">
        <v>2</v>
      </c>
      <c r="BK4" s="19">
        <v>0.25073371056178173</v>
      </c>
      <c r="BL4">
        <v>19</v>
      </c>
      <c r="BM4" s="19">
        <v>0.19356107299129205</v>
      </c>
      <c r="BN4">
        <v>23</v>
      </c>
      <c r="BO4" s="19">
        <v>0.44699260404301194</v>
      </c>
      <c r="BP4">
        <v>16</v>
      </c>
      <c r="BQ4" s="19">
        <v>0.38099297265644205</v>
      </c>
      <c r="BR4">
        <v>20</v>
      </c>
      <c r="BS4" s="19">
        <v>0.40742841224559545</v>
      </c>
      <c r="BT4">
        <v>17</v>
      </c>
      <c r="BU4" s="47">
        <v>0.48404461145401001</v>
      </c>
      <c r="BV4" s="47">
        <v>18</v>
      </c>
      <c r="BW4">
        <v>0.50373280048370361</v>
      </c>
      <c r="BX4">
        <v>17</v>
      </c>
      <c r="BY4">
        <v>0.48408803111672788</v>
      </c>
      <c r="BZ4">
        <v>17</v>
      </c>
      <c r="CA4">
        <v>0.50209692772649861</v>
      </c>
      <c r="CB4">
        <v>19</v>
      </c>
      <c r="CC4">
        <v>0.51935294647862484</v>
      </c>
      <c r="CD4">
        <v>18</v>
      </c>
      <c r="CE4" s="20">
        <v>11375158</v>
      </c>
      <c r="CF4" s="19">
        <f t="shared" si="0"/>
        <v>16.246942412814711</v>
      </c>
      <c r="CG4" s="19">
        <f t="shared" si="1"/>
        <v>0.75537875130663501</v>
      </c>
    </row>
    <row r="5" spans="1:85" ht="17.399999999999999" x14ac:dyDescent="0.4">
      <c r="A5" s="26" t="s">
        <v>221</v>
      </c>
      <c r="B5" t="s">
        <v>13</v>
      </c>
      <c r="C5" s="19">
        <v>0.4219156702313604</v>
      </c>
      <c r="D5">
        <v>8</v>
      </c>
      <c r="E5" s="19">
        <v>0.28834025631412075</v>
      </c>
      <c r="F5">
        <v>19</v>
      </c>
      <c r="G5" s="19">
        <v>0.44010670125930285</v>
      </c>
      <c r="H5">
        <v>15</v>
      </c>
      <c r="I5" s="19">
        <v>0.4468875949190238</v>
      </c>
      <c r="J5">
        <v>7</v>
      </c>
      <c r="K5" s="19">
        <v>0.5123281033835162</v>
      </c>
      <c r="L5">
        <v>2</v>
      </c>
      <c r="M5">
        <v>0.43971177935600281</v>
      </c>
      <c r="N5">
        <v>0.60772025585174561</v>
      </c>
      <c r="O5">
        <v>0.78238743543624878</v>
      </c>
      <c r="P5">
        <v>0.38997223973274231</v>
      </c>
      <c r="Q5">
        <v>0.60163569450378418</v>
      </c>
      <c r="R5">
        <v>0.31189897656440735</v>
      </c>
      <c r="S5">
        <v>0.48085346817970276</v>
      </c>
      <c r="T5">
        <v>0.23563599586486816</v>
      </c>
      <c r="U5">
        <v>0.79420655965805054</v>
      </c>
      <c r="V5">
        <v>0.74131661653518677</v>
      </c>
      <c r="W5">
        <v>0.78823894262313843</v>
      </c>
      <c r="X5">
        <v>0.18383127450942993</v>
      </c>
      <c r="Y5">
        <v>0.82930803298950195</v>
      </c>
      <c r="Z5">
        <v>0.76621550321578979</v>
      </c>
      <c r="AA5">
        <v>0.73096054792404175</v>
      </c>
      <c r="AB5">
        <v>0.78080177307128906</v>
      </c>
      <c r="AC5">
        <v>0.64400577545166016</v>
      </c>
      <c r="AD5">
        <v>0.4571520984172821</v>
      </c>
      <c r="AE5">
        <v>0.47995543479919434</v>
      </c>
      <c r="AF5">
        <v>0.3678242564201355</v>
      </c>
      <c r="AG5">
        <v>0.52657580375671387</v>
      </c>
      <c r="AH5">
        <v>0.72543829679489136</v>
      </c>
      <c r="AI5">
        <v>0.20000000298023224</v>
      </c>
      <c r="AJ5">
        <v>0.2261844277381897</v>
      </c>
      <c r="AK5">
        <v>0.54538393020629883</v>
      </c>
      <c r="AL5">
        <v>0.38080087304115295</v>
      </c>
      <c r="AM5">
        <v>0.10664702951908112</v>
      </c>
      <c r="AN5">
        <v>3.1905058771371841E-2</v>
      </c>
      <c r="AO5">
        <v>0.23329001665115356</v>
      </c>
      <c r="AP5">
        <v>0.23389905691146851</v>
      </c>
      <c r="AQ5">
        <v>0.46822747588157654</v>
      </c>
      <c r="AR5">
        <v>0.4190029501914978</v>
      </c>
      <c r="AS5">
        <v>0.80228173732757568</v>
      </c>
      <c r="AT5">
        <v>0.54497069120407104</v>
      </c>
      <c r="AU5">
        <v>0.71349501609802246</v>
      </c>
      <c r="AV5">
        <v>0.47868376970291138</v>
      </c>
      <c r="AW5">
        <v>0.67896389961242676</v>
      </c>
      <c r="AX5">
        <v>0.54738026857376099</v>
      </c>
      <c r="AY5">
        <v>0.48535254597663879</v>
      </c>
      <c r="AZ5">
        <v>0.31665259599685669</v>
      </c>
      <c r="BA5" s="19">
        <v>0.46644537555857207</v>
      </c>
      <c r="BB5">
        <v>12</v>
      </c>
      <c r="BC5" s="19">
        <v>0.34251739230123879</v>
      </c>
      <c r="BD5">
        <v>8</v>
      </c>
      <c r="BE5" s="19">
        <v>0.65293478049179898</v>
      </c>
      <c r="BF5">
        <v>3</v>
      </c>
      <c r="BG5" s="19">
        <v>0.40953073243178301</v>
      </c>
      <c r="BH5">
        <v>14</v>
      </c>
      <c r="BI5" s="19">
        <v>0.35264028710061746</v>
      </c>
      <c r="BJ5">
        <v>19</v>
      </c>
      <c r="BK5" s="19">
        <v>0.28460450243180641</v>
      </c>
      <c r="BL5">
        <v>16</v>
      </c>
      <c r="BM5" s="19">
        <v>0.22373341952265818</v>
      </c>
      <c r="BN5">
        <v>17</v>
      </c>
      <c r="BO5" s="19">
        <v>0.53361129205882951</v>
      </c>
      <c r="BP5">
        <v>6</v>
      </c>
      <c r="BQ5" s="19">
        <v>0.52692122780586925</v>
      </c>
      <c r="BR5">
        <v>4</v>
      </c>
      <c r="BS5" s="19">
        <v>0.42621756736304062</v>
      </c>
      <c r="BT5">
        <v>9</v>
      </c>
      <c r="BU5" s="47">
        <v>0.51017320156097412</v>
      </c>
      <c r="BV5" s="47">
        <v>16</v>
      </c>
      <c r="BW5">
        <v>0.47231858968734741</v>
      </c>
      <c r="BX5">
        <v>20</v>
      </c>
      <c r="BY5">
        <v>0.51240707009446285</v>
      </c>
      <c r="BZ5">
        <v>13</v>
      </c>
      <c r="CA5">
        <v>0.54699729494111449</v>
      </c>
      <c r="CB5">
        <v>14</v>
      </c>
      <c r="CC5">
        <v>0.5586515459962863</v>
      </c>
      <c r="CD5">
        <v>12</v>
      </c>
      <c r="CE5" s="20">
        <v>36540268</v>
      </c>
      <c r="CF5" s="19">
        <f t="shared" si="0"/>
        <v>17.413925443315261</v>
      </c>
      <c r="CG5" s="19">
        <f t="shared" si="1"/>
        <v>0.8405210018630922</v>
      </c>
    </row>
    <row r="6" spans="1:85" ht="17.399999999999999" x14ac:dyDescent="0.4">
      <c r="A6" s="26" t="s">
        <v>274</v>
      </c>
      <c r="B6" t="s">
        <v>14</v>
      </c>
      <c r="C6" s="19">
        <v>0.41240042354829909</v>
      </c>
      <c r="D6">
        <v>9</v>
      </c>
      <c r="E6" s="19">
        <v>0.33660124906192018</v>
      </c>
      <c r="F6">
        <v>9</v>
      </c>
      <c r="G6" s="19">
        <v>0.43626125140220945</v>
      </c>
      <c r="H6">
        <v>18</v>
      </c>
      <c r="I6" s="19">
        <v>0.43199402779661289</v>
      </c>
      <c r="J6">
        <v>8</v>
      </c>
      <c r="K6" s="19">
        <v>0.44474518779860733</v>
      </c>
      <c r="L6">
        <v>6</v>
      </c>
      <c r="M6">
        <v>0.65477865934371948</v>
      </c>
      <c r="N6">
        <v>0.74722766876220703</v>
      </c>
      <c r="O6">
        <v>0.57406389713287354</v>
      </c>
      <c r="P6">
        <v>0.55867612361907959</v>
      </c>
      <c r="Q6">
        <v>0.53121846914291382</v>
      </c>
      <c r="R6">
        <v>0.73827105760574341</v>
      </c>
      <c r="S6">
        <v>0.48044207692146301</v>
      </c>
      <c r="T6">
        <v>0.5425449013710022</v>
      </c>
      <c r="U6">
        <v>0.75737243890762329</v>
      </c>
      <c r="V6">
        <v>0.60953980684280396</v>
      </c>
      <c r="W6">
        <v>0.85157841444015503</v>
      </c>
      <c r="X6">
        <v>0.17509661614894867</v>
      </c>
      <c r="Y6">
        <v>0.97272729873657227</v>
      </c>
      <c r="Z6">
        <v>0.95139980316162109</v>
      </c>
      <c r="AA6">
        <v>0.94166666269302368</v>
      </c>
      <c r="AB6">
        <v>0.81136941909790039</v>
      </c>
      <c r="AC6">
        <v>0.68776768445968628</v>
      </c>
      <c r="AD6">
        <v>0.51160567998886108</v>
      </c>
      <c r="AE6">
        <v>0.46422430872917175</v>
      </c>
      <c r="AF6">
        <v>0.45631712675094604</v>
      </c>
      <c r="AG6">
        <v>0.68714499473571777</v>
      </c>
      <c r="AH6">
        <v>0.68145930767059326</v>
      </c>
      <c r="AI6">
        <v>0.5</v>
      </c>
      <c r="AJ6">
        <v>0.31605440378189087</v>
      </c>
      <c r="AK6">
        <v>9.0220093727111816E-2</v>
      </c>
      <c r="AL6">
        <v>9.4106927514076233E-2</v>
      </c>
      <c r="AM6">
        <v>0.32111439108848572</v>
      </c>
      <c r="AN6">
        <v>0.22020523250102997</v>
      </c>
      <c r="AO6">
        <v>0.29526242613792419</v>
      </c>
      <c r="AP6">
        <v>0.21650639176368713</v>
      </c>
      <c r="AQ6">
        <v>0.58364081382751465</v>
      </c>
      <c r="AR6">
        <v>0.54434800148010254</v>
      </c>
      <c r="AS6">
        <v>0.85905438661575317</v>
      </c>
      <c r="AT6">
        <v>0.73530828952789307</v>
      </c>
      <c r="AU6">
        <v>0.43711093068122864</v>
      </c>
      <c r="AV6">
        <v>0.66139513254165649</v>
      </c>
      <c r="AW6">
        <v>0.5260772705078125</v>
      </c>
      <c r="AX6">
        <v>0.60240763425827026</v>
      </c>
      <c r="AY6">
        <v>0.79215079545974731</v>
      </c>
      <c r="AZ6">
        <v>0.30167636275291443</v>
      </c>
      <c r="BA6" s="19">
        <v>0.46493989260913854</v>
      </c>
      <c r="BB6">
        <v>13</v>
      </c>
      <c r="BC6" s="19">
        <v>0.4205011337368606</v>
      </c>
      <c r="BD6">
        <v>2</v>
      </c>
      <c r="BE6" s="19">
        <v>0.67448949619190124</v>
      </c>
      <c r="BF6">
        <v>1</v>
      </c>
      <c r="BG6" s="19">
        <v>0.38884873937385867</v>
      </c>
      <c r="BH6">
        <v>18</v>
      </c>
      <c r="BI6" s="19">
        <v>0.40072450978298985</v>
      </c>
      <c r="BJ6">
        <v>12</v>
      </c>
      <c r="BK6" s="19">
        <v>0.30077515263223054</v>
      </c>
      <c r="BL6">
        <v>15</v>
      </c>
      <c r="BM6" s="19">
        <v>0.13310288482393903</v>
      </c>
      <c r="BN6">
        <v>35</v>
      </c>
      <c r="BO6" s="19">
        <v>0.49394372725227342</v>
      </c>
      <c r="BP6">
        <v>14</v>
      </c>
      <c r="BQ6" s="19">
        <v>0.43904756788969995</v>
      </c>
      <c r="BR6">
        <v>14</v>
      </c>
      <c r="BS6" s="19">
        <v>0.40763110932394525</v>
      </c>
      <c r="BT6">
        <v>16</v>
      </c>
      <c r="BU6" s="47">
        <v>0.58365726470947266</v>
      </c>
      <c r="BV6" s="47">
        <v>1</v>
      </c>
      <c r="BW6">
        <v>0.57231342792510986</v>
      </c>
      <c r="BX6">
        <v>2</v>
      </c>
      <c r="BY6">
        <v>0.55506568015214819</v>
      </c>
      <c r="BZ6">
        <v>2</v>
      </c>
      <c r="CA6">
        <v>0.60176082745324244</v>
      </c>
      <c r="CB6">
        <v>3</v>
      </c>
      <c r="CC6">
        <v>0.58565414514155811</v>
      </c>
      <c r="CD6">
        <v>7</v>
      </c>
      <c r="CE6" s="20">
        <v>8451840</v>
      </c>
      <c r="CF6" s="19">
        <f t="shared" si="0"/>
        <v>15.949894727108234</v>
      </c>
      <c r="CG6" s="19">
        <f t="shared" si="1"/>
        <v>0.73370636377175491</v>
      </c>
    </row>
    <row r="7" spans="1:85" ht="17.399999999999999" x14ac:dyDescent="0.4">
      <c r="A7" s="26" t="s">
        <v>223</v>
      </c>
      <c r="B7" t="s">
        <v>15</v>
      </c>
      <c r="C7" s="19">
        <v>0.27391564636213472</v>
      </c>
      <c r="D7">
        <v>32</v>
      </c>
      <c r="E7" s="19">
        <v>0.21114396960462081</v>
      </c>
      <c r="F7">
        <v>33</v>
      </c>
      <c r="G7" s="19">
        <v>0.2878102765511375</v>
      </c>
      <c r="H7">
        <v>34</v>
      </c>
      <c r="I7" s="19">
        <v>0.27125454580044861</v>
      </c>
      <c r="J7">
        <v>31</v>
      </c>
      <c r="K7" s="19">
        <v>0.325453793492332</v>
      </c>
      <c r="L7">
        <v>27</v>
      </c>
      <c r="M7">
        <v>0.31237161159515381</v>
      </c>
      <c r="N7">
        <v>0.37825316190719604</v>
      </c>
      <c r="O7">
        <v>0.52459633350372314</v>
      </c>
      <c r="P7">
        <v>0.12985062599182129</v>
      </c>
      <c r="Q7">
        <v>0.65946435928344727</v>
      </c>
      <c r="R7">
        <v>0.40032199025154114</v>
      </c>
      <c r="S7">
        <v>0.35101604461669922</v>
      </c>
      <c r="T7">
        <v>1.8517663702368736E-2</v>
      </c>
      <c r="U7">
        <v>0.57693374156951904</v>
      </c>
      <c r="V7">
        <v>0.38349196314811707</v>
      </c>
      <c r="W7">
        <v>0.25326031446456909</v>
      </c>
      <c r="X7">
        <v>0.43253570795059204</v>
      </c>
      <c r="Y7">
        <v>0.4476933479309082</v>
      </c>
      <c r="Z7">
        <v>0.54265856742858887</v>
      </c>
      <c r="AA7">
        <v>0.64046579599380493</v>
      </c>
      <c r="AB7">
        <v>0.53519564867019653</v>
      </c>
      <c r="AC7">
        <v>0.53845864534378052</v>
      </c>
      <c r="AD7">
        <v>0.38042628765106201</v>
      </c>
      <c r="AE7">
        <v>0.4003225564956665</v>
      </c>
      <c r="AF7">
        <v>0.1116655021905899</v>
      </c>
      <c r="AG7">
        <v>9.4883427023887634E-2</v>
      </c>
      <c r="AH7">
        <v>0.36353302001953125</v>
      </c>
      <c r="AI7">
        <v>0.29926255345344543</v>
      </c>
      <c r="AJ7">
        <v>0.45358604192733765</v>
      </c>
      <c r="AK7">
        <v>0.21393775939941406</v>
      </c>
      <c r="AL7">
        <v>0.24728599190711975</v>
      </c>
      <c r="AM7">
        <v>0.13942420482635498</v>
      </c>
      <c r="AN7">
        <v>0.17097245156764984</v>
      </c>
      <c r="AO7">
        <v>0.18305854499340057</v>
      </c>
      <c r="AP7">
        <v>0.12702739238739014</v>
      </c>
      <c r="AQ7">
        <v>0.33548370003700256</v>
      </c>
      <c r="AR7">
        <v>0.22188656032085419</v>
      </c>
      <c r="AS7">
        <v>0.4809395968914032</v>
      </c>
      <c r="AT7">
        <v>0.26630979776382446</v>
      </c>
      <c r="AU7">
        <v>0.29632699489593506</v>
      </c>
      <c r="AV7">
        <v>0.25043922662734985</v>
      </c>
      <c r="AW7">
        <v>0.60804587602615356</v>
      </c>
      <c r="AX7">
        <v>0.34105867147445679</v>
      </c>
      <c r="AY7">
        <v>0.39957717061042786</v>
      </c>
      <c r="AZ7">
        <v>0.34554076194763184</v>
      </c>
      <c r="BA7" s="19">
        <v>0.26590220371464779</v>
      </c>
      <c r="BB7">
        <v>27</v>
      </c>
      <c r="BC7" s="19">
        <v>0.28255693539040505</v>
      </c>
      <c r="BD7">
        <v>18</v>
      </c>
      <c r="BE7" s="19">
        <v>0.4281910431659714</v>
      </c>
      <c r="BF7">
        <v>21</v>
      </c>
      <c r="BG7" s="19">
        <v>0.28286393016566463</v>
      </c>
      <c r="BH7">
        <v>31</v>
      </c>
      <c r="BI7" s="19">
        <v>0.23945045738167425</v>
      </c>
      <c r="BJ7">
        <v>35</v>
      </c>
      <c r="BK7" s="19">
        <v>0.17148416602978597</v>
      </c>
      <c r="BL7">
        <v>31</v>
      </c>
      <c r="BM7" s="19">
        <v>0.15253874477549528</v>
      </c>
      <c r="BN7">
        <v>33</v>
      </c>
      <c r="BO7" s="19">
        <v>0.25580910535770313</v>
      </c>
      <c r="BP7">
        <v>32</v>
      </c>
      <c r="BQ7" s="19">
        <v>0.32543541198279774</v>
      </c>
      <c r="BR7">
        <v>29</v>
      </c>
      <c r="BS7" s="19">
        <v>0.33492448922323992</v>
      </c>
      <c r="BT7">
        <v>30</v>
      </c>
      <c r="BU7" s="47">
        <v>0.33243235945701599</v>
      </c>
      <c r="BV7" s="47">
        <v>33</v>
      </c>
      <c r="BW7">
        <v>0.3209686279296875</v>
      </c>
      <c r="BX7">
        <v>32</v>
      </c>
      <c r="BY7">
        <v>0.36330578124872281</v>
      </c>
      <c r="BZ7">
        <v>32</v>
      </c>
      <c r="CA7">
        <v>0.39799422218584551</v>
      </c>
      <c r="CB7">
        <v>27</v>
      </c>
      <c r="CC7">
        <v>0.3863439782009882</v>
      </c>
      <c r="CD7">
        <v>28</v>
      </c>
      <c r="CE7" s="20">
        <v>18470439</v>
      </c>
      <c r="CF7" s="19">
        <f t="shared" si="0"/>
        <v>16.731682120165836</v>
      </c>
      <c r="CG7" s="19">
        <f t="shared" si="1"/>
        <v>0.79074501503049621</v>
      </c>
    </row>
    <row r="8" spans="1:85" ht="17.399999999999999" x14ac:dyDescent="0.4">
      <c r="A8" s="27" t="s">
        <v>226</v>
      </c>
      <c r="B8" t="s">
        <v>16</v>
      </c>
      <c r="C8" s="19">
        <v>0.30787929926339536</v>
      </c>
      <c r="D8">
        <v>24</v>
      </c>
      <c r="E8" s="19">
        <v>0.23363270547055295</v>
      </c>
      <c r="F8">
        <v>28</v>
      </c>
      <c r="G8" s="19">
        <v>0.3240106829727622</v>
      </c>
      <c r="H8">
        <v>27</v>
      </c>
      <c r="I8" s="19">
        <v>0.32348005152845682</v>
      </c>
      <c r="J8">
        <v>22</v>
      </c>
      <c r="K8" s="19">
        <v>0.35039377943924793</v>
      </c>
      <c r="L8">
        <v>24</v>
      </c>
      <c r="M8">
        <v>0.28050148487091064</v>
      </c>
      <c r="N8">
        <v>0.61000818014144897</v>
      </c>
      <c r="O8">
        <v>4.1496122094031307E-9</v>
      </c>
      <c r="P8">
        <v>0.40168607234954834</v>
      </c>
      <c r="Q8">
        <v>0.28504973649978638</v>
      </c>
      <c r="R8">
        <v>0.25081175565719604</v>
      </c>
      <c r="S8">
        <v>0.51498067378997803</v>
      </c>
      <c r="T8">
        <v>0.24451027810573578</v>
      </c>
      <c r="U8">
        <v>0.52786576747894287</v>
      </c>
      <c r="V8">
        <v>0.5960497260093689</v>
      </c>
      <c r="W8">
        <v>0.72397470474243164</v>
      </c>
      <c r="X8">
        <v>0.10624247789382935</v>
      </c>
      <c r="Y8">
        <v>0.6709633469581604</v>
      </c>
      <c r="Z8">
        <v>0.4534531831741333</v>
      </c>
      <c r="AA8">
        <v>0.44404545426368713</v>
      </c>
      <c r="AB8">
        <v>0.62352234125137329</v>
      </c>
      <c r="AC8">
        <v>0.60519134998321533</v>
      </c>
      <c r="AD8">
        <v>0.53103399276733398</v>
      </c>
      <c r="AE8">
        <v>0.29439488053321838</v>
      </c>
      <c r="AF8">
        <v>0.3851969838142395</v>
      </c>
      <c r="AG8">
        <v>0.52333718538284302</v>
      </c>
      <c r="AH8">
        <v>0.57946223020553589</v>
      </c>
      <c r="AI8">
        <v>0.42939910292625427</v>
      </c>
      <c r="AJ8">
        <v>0.21955680847167969</v>
      </c>
      <c r="AK8">
        <v>0.28610259294509888</v>
      </c>
      <c r="AL8">
        <v>0.1866539865732193</v>
      </c>
      <c r="AM8">
        <v>0.43344199657440186</v>
      </c>
      <c r="AN8">
        <v>0.2090667188167572</v>
      </c>
      <c r="AO8">
        <v>0.32919731736183167</v>
      </c>
      <c r="AP8">
        <v>0.11581180989742279</v>
      </c>
      <c r="AQ8">
        <v>0.28637173771858215</v>
      </c>
      <c r="AR8">
        <v>0.3257192075252533</v>
      </c>
      <c r="AS8">
        <v>0.57673686742782593</v>
      </c>
      <c r="AT8">
        <v>0.62687432765960693</v>
      </c>
      <c r="AU8">
        <v>0.563545823097229</v>
      </c>
      <c r="AV8">
        <v>0.31425157189369202</v>
      </c>
      <c r="AW8">
        <v>0.58578097820281982</v>
      </c>
      <c r="AX8">
        <v>0.36180922389030457</v>
      </c>
      <c r="AY8">
        <v>0.62888717651367188</v>
      </c>
      <c r="AZ8">
        <v>0.28455647826194763</v>
      </c>
      <c r="BA8" s="19">
        <v>0.24234846220577161</v>
      </c>
      <c r="BB8">
        <v>32</v>
      </c>
      <c r="BC8" s="19">
        <v>0.24294048717607608</v>
      </c>
      <c r="BD8">
        <v>25</v>
      </c>
      <c r="BE8" s="19">
        <v>0.41110182637529719</v>
      </c>
      <c r="BF8">
        <v>25</v>
      </c>
      <c r="BG8" s="19">
        <v>0.34055250453729707</v>
      </c>
      <c r="BH8">
        <v>23</v>
      </c>
      <c r="BI8" s="19">
        <v>0.32853784068563813</v>
      </c>
      <c r="BJ8">
        <v>22</v>
      </c>
      <c r="BK8" s="19">
        <v>0.1982567765340682</v>
      </c>
      <c r="BL8">
        <v>26</v>
      </c>
      <c r="BM8" s="19">
        <v>0.2091655296925205</v>
      </c>
      <c r="BN8">
        <v>20</v>
      </c>
      <c r="BO8" s="19">
        <v>0.39036355832752173</v>
      </c>
      <c r="BP8">
        <v>22</v>
      </c>
      <c r="BQ8" s="19">
        <v>0.36649325908393859</v>
      </c>
      <c r="BR8">
        <v>23</v>
      </c>
      <c r="BS8" s="19">
        <v>0.34903279273070126</v>
      </c>
      <c r="BT8">
        <v>28</v>
      </c>
      <c r="BU8" s="47">
        <v>0.42260873317718506</v>
      </c>
      <c r="BV8" s="47">
        <v>27</v>
      </c>
      <c r="BW8">
        <v>0.42683130502700806</v>
      </c>
      <c r="BX8">
        <v>26</v>
      </c>
      <c r="BY8">
        <v>0.43564228067456662</v>
      </c>
      <c r="BZ8">
        <v>25</v>
      </c>
      <c r="CA8">
        <v>0.40355740477854823</v>
      </c>
      <c r="CB8">
        <v>26</v>
      </c>
      <c r="CC8">
        <v>0.38890753021092611</v>
      </c>
      <c r="CD8">
        <v>27</v>
      </c>
      <c r="CE8" s="20">
        <v>10594438</v>
      </c>
      <c r="CF8" s="19">
        <f t="shared" si="0"/>
        <v>16.175839704389034</v>
      </c>
      <c r="CG8" s="19">
        <f t="shared" si="1"/>
        <v>0.75019114835286704</v>
      </c>
    </row>
    <row r="9" spans="1:85" ht="17.399999999999999" x14ac:dyDescent="0.4">
      <c r="A9" s="27" t="s">
        <v>281</v>
      </c>
      <c r="B9" t="s">
        <v>17</v>
      </c>
      <c r="C9" s="19">
        <v>0.47289907670161363</v>
      </c>
      <c r="D9">
        <v>2</v>
      </c>
      <c r="E9" s="19">
        <v>0.35411472431280461</v>
      </c>
      <c r="F9">
        <v>5</v>
      </c>
      <c r="G9" s="19">
        <v>0.60548019584337731</v>
      </c>
      <c r="H9">
        <v>2</v>
      </c>
      <c r="I9" s="19">
        <v>0.47354763635521219</v>
      </c>
      <c r="J9">
        <v>3</v>
      </c>
      <c r="K9" s="19">
        <v>0.45845366982194585</v>
      </c>
      <c r="L9">
        <v>4</v>
      </c>
      <c r="M9">
        <v>0.54897654056549072</v>
      </c>
      <c r="N9">
        <v>0.73111981153488159</v>
      </c>
      <c r="O9">
        <v>0.79704713821411133</v>
      </c>
      <c r="P9">
        <v>0.28826457262039185</v>
      </c>
      <c r="Q9">
        <v>0.31959155201911926</v>
      </c>
      <c r="R9">
        <v>0.36809638142585754</v>
      </c>
      <c r="S9">
        <v>0.62772607803344727</v>
      </c>
      <c r="T9">
        <v>0.47548028826713562</v>
      </c>
      <c r="U9">
        <v>0.76843118667602539</v>
      </c>
      <c r="V9">
        <v>0.54800236225128174</v>
      </c>
      <c r="W9">
        <v>0.85210317373275757</v>
      </c>
      <c r="X9">
        <v>0.14809998869895935</v>
      </c>
      <c r="Y9">
        <v>0.79525101184844971</v>
      </c>
      <c r="Z9">
        <v>0.6616331934928894</v>
      </c>
      <c r="AA9">
        <v>0.740794837474823</v>
      </c>
      <c r="AB9">
        <v>0.75312519073486328</v>
      </c>
      <c r="AC9">
        <v>0.70030367374420166</v>
      </c>
      <c r="AD9">
        <v>0.49061307311058044</v>
      </c>
      <c r="AE9">
        <v>0.42961156368255615</v>
      </c>
      <c r="AF9">
        <v>0.414377361536026</v>
      </c>
      <c r="AG9">
        <v>0.4846520721912384</v>
      </c>
      <c r="AH9">
        <v>0.6817244291305542</v>
      </c>
      <c r="AI9">
        <v>0.61768519878387451</v>
      </c>
      <c r="AJ9">
        <v>0.15845006704330444</v>
      </c>
      <c r="AK9">
        <v>0.22573497891426086</v>
      </c>
      <c r="AL9">
        <v>0.13428965210914612</v>
      </c>
      <c r="AM9">
        <v>0.45510867238044739</v>
      </c>
      <c r="AN9">
        <v>0.19822977483272552</v>
      </c>
      <c r="AO9">
        <v>0.2872319221496582</v>
      </c>
      <c r="AP9">
        <v>0.46379560232162476</v>
      </c>
      <c r="AQ9">
        <v>0.61206638813018799</v>
      </c>
      <c r="AR9">
        <v>0.42683032155036926</v>
      </c>
      <c r="AS9">
        <v>0.72257298231124878</v>
      </c>
      <c r="AT9">
        <v>0.59504580497741699</v>
      </c>
      <c r="AU9">
        <v>0.77655047178268433</v>
      </c>
      <c r="AV9">
        <v>0.49832364916801453</v>
      </c>
      <c r="AW9">
        <v>0.24075061082839966</v>
      </c>
      <c r="AX9">
        <v>0.58687257766723633</v>
      </c>
      <c r="AY9">
        <v>0.81829208135604858</v>
      </c>
      <c r="AZ9">
        <v>0.57309234142303467</v>
      </c>
      <c r="BA9" s="19">
        <v>0.53226205456766418</v>
      </c>
      <c r="BB9">
        <v>6</v>
      </c>
      <c r="BC9" s="19">
        <v>0.4029854833970361</v>
      </c>
      <c r="BD9">
        <v>3</v>
      </c>
      <c r="BE9" s="19">
        <v>0.66398742261053201</v>
      </c>
      <c r="BF9">
        <v>2</v>
      </c>
      <c r="BG9" s="19">
        <v>0.45789271856559494</v>
      </c>
      <c r="BH9">
        <v>3</v>
      </c>
      <c r="BI9" s="19">
        <v>0.43710232850522968</v>
      </c>
      <c r="BJ9">
        <v>8</v>
      </c>
      <c r="BK9" s="19">
        <v>0.40276721348631844</v>
      </c>
      <c r="BL9">
        <v>6</v>
      </c>
      <c r="BM9" s="19">
        <v>0.22802609557049672</v>
      </c>
      <c r="BN9">
        <v>14</v>
      </c>
      <c r="BO9" s="19">
        <v>0.58336049723004113</v>
      </c>
      <c r="BP9">
        <v>2</v>
      </c>
      <c r="BQ9" s="19">
        <v>0.52128761405978252</v>
      </c>
      <c r="BR9">
        <v>5</v>
      </c>
      <c r="BS9" s="19">
        <v>0.4993191512528401</v>
      </c>
      <c r="BT9">
        <v>1</v>
      </c>
      <c r="BU9" s="47">
        <v>0.5440208911895752</v>
      </c>
      <c r="BV9" s="47">
        <v>11</v>
      </c>
      <c r="BW9">
        <v>0.54591882228851318</v>
      </c>
      <c r="BX9">
        <v>7</v>
      </c>
      <c r="BY9">
        <v>0.52656080812805028</v>
      </c>
      <c r="BZ9">
        <v>10</v>
      </c>
      <c r="CA9">
        <v>0.56261667981964458</v>
      </c>
      <c r="CB9">
        <v>10</v>
      </c>
      <c r="CC9">
        <v>0.57707689803839879</v>
      </c>
      <c r="CD9">
        <v>9</v>
      </c>
      <c r="CE9" s="20">
        <v>82657002</v>
      </c>
      <c r="CF9" s="19">
        <f t="shared" si="0"/>
        <v>18.230210097336165</v>
      </c>
      <c r="CG9" s="19">
        <f t="shared" si="1"/>
        <v>0.9000765487061585</v>
      </c>
    </row>
    <row r="10" spans="1:85" ht="17.399999999999999" x14ac:dyDescent="0.4">
      <c r="A10" s="27" t="s">
        <v>228</v>
      </c>
      <c r="B10" t="s">
        <v>18</v>
      </c>
      <c r="C10" s="19">
        <v>0.39749010422391501</v>
      </c>
      <c r="D10">
        <v>12</v>
      </c>
      <c r="E10" s="19">
        <v>0.33513066991902096</v>
      </c>
      <c r="F10">
        <v>11</v>
      </c>
      <c r="G10" s="19">
        <v>0.45844501635074908</v>
      </c>
      <c r="H10">
        <v>11</v>
      </c>
      <c r="I10" s="19">
        <v>0.39800069040920288</v>
      </c>
      <c r="J10">
        <v>14</v>
      </c>
      <c r="K10" s="19">
        <v>0.39838397711383811</v>
      </c>
      <c r="L10">
        <v>11</v>
      </c>
      <c r="M10">
        <v>0.52323001623153687</v>
      </c>
      <c r="N10">
        <v>0.75714325904846191</v>
      </c>
      <c r="O10">
        <v>1</v>
      </c>
      <c r="P10">
        <v>0.60377711057662964</v>
      </c>
      <c r="Q10">
        <v>0.41650983691215515</v>
      </c>
      <c r="R10">
        <v>0.39883747696876526</v>
      </c>
      <c r="S10">
        <v>0.49307292699813843</v>
      </c>
      <c r="T10">
        <v>0.47137612104415894</v>
      </c>
      <c r="U10">
        <v>0.57554060220718384</v>
      </c>
      <c r="V10">
        <v>0.64145517349243164</v>
      </c>
      <c r="W10">
        <v>0.79991316795349121</v>
      </c>
      <c r="X10">
        <v>0.10919861495494843</v>
      </c>
      <c r="Y10">
        <v>0.73100405931472778</v>
      </c>
      <c r="Z10">
        <v>0.93210268020629883</v>
      </c>
      <c r="AA10">
        <v>0.85971897840499878</v>
      </c>
      <c r="AB10">
        <v>0.86979758739471436</v>
      </c>
      <c r="AC10">
        <v>0.6205793023109436</v>
      </c>
      <c r="AD10">
        <v>0.45696812868118286</v>
      </c>
      <c r="AE10">
        <v>0.6156165599822998</v>
      </c>
      <c r="AF10">
        <v>0.63135325908660889</v>
      </c>
      <c r="AG10">
        <v>0.57305002212524414</v>
      </c>
      <c r="AH10">
        <v>0.79750323295593262</v>
      </c>
      <c r="AI10">
        <v>0.5220801830291748</v>
      </c>
      <c r="AJ10">
        <v>0.61220860481262207</v>
      </c>
      <c r="AK10">
        <v>0.60857748985290527</v>
      </c>
      <c r="AL10">
        <v>0.23728516697883606</v>
      </c>
      <c r="AM10">
        <v>0.35010868310928345</v>
      </c>
      <c r="AN10">
        <v>0.3024459183216095</v>
      </c>
      <c r="AO10">
        <v>0.28000321984291077</v>
      </c>
      <c r="AP10">
        <v>9.7204878926277161E-2</v>
      </c>
      <c r="AQ10">
        <v>0.40469908714294434</v>
      </c>
      <c r="AR10">
        <v>0.23793697357177734</v>
      </c>
      <c r="AS10">
        <v>0.76999592781066895</v>
      </c>
      <c r="AT10">
        <v>0.78490972518920898</v>
      </c>
      <c r="AU10">
        <v>0.6788337230682373</v>
      </c>
      <c r="AV10">
        <v>0.65200954675674438</v>
      </c>
      <c r="AW10">
        <v>0.54599356651306152</v>
      </c>
      <c r="AX10">
        <v>0.53564411401748657</v>
      </c>
      <c r="AY10">
        <v>0.77141267061233521</v>
      </c>
      <c r="AZ10">
        <v>0.25817906856536865</v>
      </c>
      <c r="BA10" s="19">
        <v>0.50890361092297731</v>
      </c>
      <c r="BB10">
        <v>9</v>
      </c>
      <c r="BC10" s="19">
        <v>0.31404213951365995</v>
      </c>
      <c r="BD10">
        <v>13</v>
      </c>
      <c r="BE10" s="19">
        <v>0.59862282090086316</v>
      </c>
      <c r="BF10">
        <v>9</v>
      </c>
      <c r="BG10" s="19">
        <v>0.41015724392017244</v>
      </c>
      <c r="BH10">
        <v>13</v>
      </c>
      <c r="BI10" s="19">
        <v>0.44197525690707828</v>
      </c>
      <c r="BJ10">
        <v>6</v>
      </c>
      <c r="BK10" s="19">
        <v>0.17994982647809607</v>
      </c>
      <c r="BL10">
        <v>30</v>
      </c>
      <c r="BM10" s="19">
        <v>0.26439325966511368</v>
      </c>
      <c r="BN10">
        <v>8</v>
      </c>
      <c r="BO10" s="19">
        <v>0.50918563858930099</v>
      </c>
      <c r="BP10">
        <v>11</v>
      </c>
      <c r="BQ10" s="19">
        <v>0.3751481619294908</v>
      </c>
      <c r="BR10">
        <v>21</v>
      </c>
      <c r="BS10" s="19">
        <v>0.37252295720669942</v>
      </c>
      <c r="BT10">
        <v>21</v>
      </c>
      <c r="BU10" s="47">
        <v>0.57623624801635742</v>
      </c>
      <c r="BV10" s="47">
        <v>2</v>
      </c>
      <c r="BW10">
        <v>0.56506353616714478</v>
      </c>
      <c r="BX10">
        <v>5</v>
      </c>
      <c r="BY10">
        <v>0.51887837839860274</v>
      </c>
      <c r="BZ10">
        <v>11</v>
      </c>
      <c r="CA10">
        <v>0.57908890105566213</v>
      </c>
      <c r="CB10">
        <v>7</v>
      </c>
      <c r="CC10">
        <v>0.58855319926914829</v>
      </c>
      <c r="CD10">
        <v>6</v>
      </c>
      <c r="CE10" s="20">
        <v>5764980</v>
      </c>
      <c r="CF10" s="19">
        <f t="shared" si="0"/>
        <v>15.567312242468525</v>
      </c>
      <c r="CG10" s="19">
        <f t="shared" si="1"/>
        <v>0.70579341824097519</v>
      </c>
    </row>
    <row r="11" spans="1:85" ht="17.399999999999999" x14ac:dyDescent="0.4">
      <c r="A11" s="27" t="s">
        <v>272</v>
      </c>
      <c r="B11" t="s">
        <v>19</v>
      </c>
      <c r="C11" s="19">
        <v>0.40787630691971455</v>
      </c>
      <c r="D11">
        <v>10</v>
      </c>
      <c r="E11" s="19">
        <v>0.34546123582284577</v>
      </c>
      <c r="F11">
        <v>8</v>
      </c>
      <c r="G11" s="19">
        <v>0.50032475848267099</v>
      </c>
      <c r="H11">
        <v>7</v>
      </c>
      <c r="I11" s="19">
        <v>0.4049513166442143</v>
      </c>
      <c r="J11">
        <v>12</v>
      </c>
      <c r="K11" s="19">
        <v>0.38076789115119264</v>
      </c>
      <c r="L11">
        <v>15</v>
      </c>
      <c r="M11">
        <v>0.2951999306678772</v>
      </c>
      <c r="N11">
        <v>0.51164424419403076</v>
      </c>
      <c r="O11">
        <v>0.88787382841110229</v>
      </c>
      <c r="P11">
        <v>0.36021354794502258</v>
      </c>
      <c r="Q11">
        <v>0.28339424729347229</v>
      </c>
      <c r="R11">
        <v>0.22819505631923676</v>
      </c>
      <c r="S11">
        <v>0.48794597387313843</v>
      </c>
      <c r="T11">
        <v>0.20533408224582672</v>
      </c>
      <c r="U11">
        <v>0.78782224655151367</v>
      </c>
      <c r="V11">
        <v>0.52193528413772583</v>
      </c>
      <c r="W11">
        <v>0.76465129852294922</v>
      </c>
      <c r="X11">
        <v>0.16200937330722809</v>
      </c>
      <c r="Y11">
        <v>0.60868382453918457</v>
      </c>
      <c r="Z11">
        <v>0.48693346977233887</v>
      </c>
      <c r="AA11">
        <v>0.48994597792625427</v>
      </c>
      <c r="AB11">
        <v>0.69530308246612549</v>
      </c>
      <c r="AC11">
        <v>0.48025152087211609</v>
      </c>
      <c r="AD11">
        <v>0.32016357779502869</v>
      </c>
      <c r="AE11">
        <v>0.38350674510002136</v>
      </c>
      <c r="AF11">
        <v>0.50505965948104858</v>
      </c>
      <c r="AG11">
        <v>0.19435723125934601</v>
      </c>
      <c r="AH11">
        <v>0.65003985166549683</v>
      </c>
      <c r="AI11">
        <v>0.41310310363769531</v>
      </c>
      <c r="AJ11">
        <v>0.17634062469005585</v>
      </c>
      <c r="AK11">
        <v>0.18539558351039886</v>
      </c>
      <c r="AL11">
        <v>0.29226204752922058</v>
      </c>
      <c r="AM11">
        <v>0.43344199657440186</v>
      </c>
      <c r="AN11">
        <v>0.44234755635261536</v>
      </c>
      <c r="AO11">
        <v>0.40363430976867676</v>
      </c>
      <c r="AP11">
        <v>0.54719281196594238</v>
      </c>
      <c r="AQ11">
        <v>0.67400556802749634</v>
      </c>
      <c r="AR11">
        <v>0.80250763893127441</v>
      </c>
      <c r="AS11">
        <v>0.74076461791992188</v>
      </c>
      <c r="AT11">
        <v>0.72023290395736694</v>
      </c>
      <c r="AU11">
        <v>0.56782257556915283</v>
      </c>
      <c r="AV11">
        <v>0.28986719250679016</v>
      </c>
      <c r="AW11">
        <v>0.4570421576499939</v>
      </c>
      <c r="AX11">
        <v>0.43972155451774597</v>
      </c>
      <c r="AY11">
        <v>0.72727423906326294</v>
      </c>
      <c r="AZ11">
        <v>0.3861846923828125</v>
      </c>
      <c r="BA11" s="19">
        <v>0.44091284382907614</v>
      </c>
      <c r="BB11">
        <v>15</v>
      </c>
      <c r="BC11" s="19">
        <v>0.25852071109307651</v>
      </c>
      <c r="BD11">
        <v>23</v>
      </c>
      <c r="BE11" s="19">
        <v>0.48939014033620803</v>
      </c>
      <c r="BF11">
        <v>16</v>
      </c>
      <c r="BG11" s="19">
        <v>0.36239339362432965</v>
      </c>
      <c r="BH11">
        <v>20</v>
      </c>
      <c r="BI11" s="19">
        <v>0.30764955432524094</v>
      </c>
      <c r="BJ11">
        <v>26</v>
      </c>
      <c r="BK11" s="19">
        <v>0.52081805536813008</v>
      </c>
      <c r="BL11">
        <v>2</v>
      </c>
      <c r="BM11" s="19">
        <v>0.29040005109065231</v>
      </c>
      <c r="BN11">
        <v>4</v>
      </c>
      <c r="BO11" s="19">
        <v>0.49750509814136312</v>
      </c>
      <c r="BP11">
        <v>13</v>
      </c>
      <c r="BQ11" s="19">
        <v>0.47985320284152061</v>
      </c>
      <c r="BR11">
        <v>8</v>
      </c>
      <c r="BS11" s="19">
        <v>0.4313199418137445</v>
      </c>
      <c r="BT11">
        <v>8</v>
      </c>
      <c r="BU11" s="47">
        <v>0.47656923532485962</v>
      </c>
      <c r="BV11" s="47">
        <v>19</v>
      </c>
      <c r="BW11">
        <v>0.48660588264465332</v>
      </c>
      <c r="BX11">
        <v>18</v>
      </c>
      <c r="BY11">
        <v>0.46064879659411534</v>
      </c>
      <c r="BZ11">
        <v>22</v>
      </c>
      <c r="CA11">
        <v>0.43133191888245598</v>
      </c>
      <c r="CB11">
        <v>23</v>
      </c>
      <c r="CC11">
        <v>0.44091880605517031</v>
      </c>
      <c r="CD11">
        <v>23</v>
      </c>
      <c r="CE11" s="20">
        <v>46593236</v>
      </c>
      <c r="CF11" s="19">
        <f t="shared" si="0"/>
        <v>17.656965938345969</v>
      </c>
      <c r="CG11" s="19">
        <f t="shared" si="1"/>
        <v>0.85825306324053507</v>
      </c>
    </row>
    <row r="12" spans="1:85" ht="17.399999999999999" x14ac:dyDescent="0.4">
      <c r="A12" s="27" t="s">
        <v>230</v>
      </c>
      <c r="B12" t="s">
        <v>20</v>
      </c>
      <c r="C12" s="19">
        <v>0.27751132370644666</v>
      </c>
      <c r="D12">
        <v>31</v>
      </c>
      <c r="E12" s="19">
        <v>0.21632049150064522</v>
      </c>
      <c r="F12">
        <v>32</v>
      </c>
      <c r="G12" s="19">
        <v>0.33727207051359637</v>
      </c>
      <c r="H12">
        <v>26</v>
      </c>
      <c r="I12" s="19">
        <v>0.27675830569905002</v>
      </c>
      <c r="J12">
        <v>28</v>
      </c>
      <c r="K12" s="19">
        <v>0.27969440928789607</v>
      </c>
      <c r="L12">
        <v>34</v>
      </c>
      <c r="M12">
        <v>0.40535631775856018</v>
      </c>
      <c r="N12">
        <v>0.66279745101928711</v>
      </c>
      <c r="O12">
        <v>0.74235284328460693</v>
      </c>
      <c r="P12">
        <v>0.49173498153686523</v>
      </c>
      <c r="Q12">
        <v>0.73178219795227051</v>
      </c>
      <c r="R12">
        <v>0.28779700398445129</v>
      </c>
      <c r="S12">
        <v>0.4137662947177887</v>
      </c>
      <c r="T12">
        <v>0.18126444518566132</v>
      </c>
      <c r="U12">
        <v>0.4368232786655426</v>
      </c>
      <c r="V12">
        <v>0.67477607727050781</v>
      </c>
      <c r="W12">
        <v>0.54599428176879883</v>
      </c>
      <c r="X12">
        <v>0.22536385059356689</v>
      </c>
      <c r="Y12">
        <v>0.59308004379272461</v>
      </c>
      <c r="Z12">
        <v>0.69483482837677002</v>
      </c>
      <c r="AA12">
        <v>0.66996246576309204</v>
      </c>
      <c r="AB12">
        <v>0.60673576593399048</v>
      </c>
      <c r="AC12">
        <v>0.52307403087615967</v>
      </c>
      <c r="AD12">
        <v>0.49976626038551331</v>
      </c>
      <c r="AE12">
        <v>0.59225916862487793</v>
      </c>
      <c r="AF12">
        <v>0.28914621472358704</v>
      </c>
      <c r="AG12">
        <v>0.35603567957878113</v>
      </c>
      <c r="AH12">
        <v>0.55022090673446655</v>
      </c>
      <c r="AI12">
        <v>0.49955371022224426</v>
      </c>
      <c r="AJ12">
        <v>0.41477090120315552</v>
      </c>
      <c r="AK12">
        <v>0.29681766033172607</v>
      </c>
      <c r="AL12">
        <v>0.19400154054164886</v>
      </c>
      <c r="AM12">
        <v>0.52516299486160278</v>
      </c>
      <c r="AN12">
        <v>0.23870131373405457</v>
      </c>
      <c r="AO12">
        <v>0.31712517142295837</v>
      </c>
      <c r="AP12">
        <v>5.3974907845258713E-2</v>
      </c>
      <c r="AQ12">
        <v>0.48722535371780396</v>
      </c>
      <c r="AR12">
        <v>0.49379563331604004</v>
      </c>
      <c r="AS12">
        <v>0.32959350943565369</v>
      </c>
      <c r="AT12">
        <v>0.53545212745666504</v>
      </c>
      <c r="AU12">
        <v>0.52645468711853027</v>
      </c>
      <c r="AV12">
        <v>0.14485013484954834</v>
      </c>
      <c r="AW12">
        <v>0.68673866987228394</v>
      </c>
      <c r="AX12">
        <v>0.47371461987495422</v>
      </c>
      <c r="AY12">
        <v>0.63638031482696533</v>
      </c>
      <c r="AZ12">
        <v>0.53046584129333496</v>
      </c>
      <c r="BA12" s="19">
        <v>0.34423938540180399</v>
      </c>
      <c r="BB12">
        <v>23</v>
      </c>
      <c r="BC12" s="19">
        <v>0.24142225034613229</v>
      </c>
      <c r="BD12">
        <v>26</v>
      </c>
      <c r="BE12" s="19">
        <v>0.38347011562609806</v>
      </c>
      <c r="BF12">
        <v>27</v>
      </c>
      <c r="BG12" s="19">
        <v>0.28472960894792188</v>
      </c>
      <c r="BH12">
        <v>30</v>
      </c>
      <c r="BI12" s="19">
        <v>0.27221980631346709</v>
      </c>
      <c r="BJ12">
        <v>31</v>
      </c>
      <c r="BK12" s="19">
        <v>0.20217398071646778</v>
      </c>
      <c r="BL12">
        <v>24</v>
      </c>
      <c r="BM12" s="19">
        <v>0.18760475956810407</v>
      </c>
      <c r="BN12">
        <v>25</v>
      </c>
      <c r="BO12" s="19">
        <v>0.22972061502823679</v>
      </c>
      <c r="BP12">
        <v>33</v>
      </c>
      <c r="BQ12" s="19">
        <v>0.28154652771597383</v>
      </c>
      <c r="BR12">
        <v>31</v>
      </c>
      <c r="BS12" s="19">
        <v>0.34798611610186497</v>
      </c>
      <c r="BT12">
        <v>29</v>
      </c>
      <c r="BU12" s="47">
        <v>0.44450080394744873</v>
      </c>
      <c r="BV12" s="47">
        <v>22</v>
      </c>
      <c r="BW12">
        <v>0.44866269826889038</v>
      </c>
      <c r="BX12">
        <v>22</v>
      </c>
      <c r="BY12">
        <v>0.4969213993743497</v>
      </c>
      <c r="BZ12">
        <v>16</v>
      </c>
      <c r="CA12">
        <v>0.49312086243472736</v>
      </c>
      <c r="CB12">
        <v>20</v>
      </c>
      <c r="CC12">
        <v>0.47239746626677781</v>
      </c>
      <c r="CD12">
        <v>22</v>
      </c>
      <c r="CE12" s="20">
        <v>1317384</v>
      </c>
      <c r="CF12" s="19">
        <f t="shared" si="0"/>
        <v>14.091158509980621</v>
      </c>
      <c r="CG12" s="19">
        <f t="shared" si="1"/>
        <v>0.5980942935181196</v>
      </c>
    </row>
    <row r="13" spans="1:85" ht="17.399999999999999" x14ac:dyDescent="0.4">
      <c r="A13" s="27" t="s">
        <v>282</v>
      </c>
      <c r="B13" t="s">
        <v>21</v>
      </c>
      <c r="C13" s="19">
        <v>0.38268989756341898</v>
      </c>
      <c r="D13">
        <v>16</v>
      </c>
      <c r="E13" s="19">
        <v>0.31443332448632905</v>
      </c>
      <c r="F13">
        <v>15</v>
      </c>
      <c r="G13" s="19">
        <v>0.45576799756970354</v>
      </c>
      <c r="H13">
        <v>12</v>
      </c>
      <c r="I13" s="19">
        <v>0.37901995409366851</v>
      </c>
      <c r="J13">
        <v>17</v>
      </c>
      <c r="K13" s="19">
        <v>0.3815382931687582</v>
      </c>
      <c r="L13">
        <v>14</v>
      </c>
      <c r="M13">
        <v>0.58503997325897217</v>
      </c>
      <c r="N13">
        <v>0.71593540906906128</v>
      </c>
      <c r="O13">
        <v>0.95002877712249756</v>
      </c>
      <c r="P13">
        <v>0.66786444187164307</v>
      </c>
      <c r="Q13">
        <v>0.37032562494277954</v>
      </c>
      <c r="R13">
        <v>0.31414106488227844</v>
      </c>
      <c r="S13">
        <v>0.59903866052627563</v>
      </c>
      <c r="T13">
        <v>0.41183456778526306</v>
      </c>
      <c r="U13">
        <v>0.57624125480651855</v>
      </c>
      <c r="V13">
        <v>0.58269119262695313</v>
      </c>
      <c r="W13">
        <v>0.81152689456939697</v>
      </c>
      <c r="X13">
        <v>0.14018554985523224</v>
      </c>
      <c r="Y13">
        <v>0.75047492980957031</v>
      </c>
      <c r="Z13">
        <v>0.78390800952911377</v>
      </c>
      <c r="AA13">
        <v>0.84616845846176147</v>
      </c>
      <c r="AB13">
        <v>0.82274311780929565</v>
      </c>
      <c r="AC13">
        <v>0.61765533685684204</v>
      </c>
      <c r="AD13">
        <v>0.44268223643302917</v>
      </c>
      <c r="AE13">
        <v>0.5510522723197937</v>
      </c>
      <c r="AF13">
        <v>0.61717092990875244</v>
      </c>
      <c r="AG13">
        <v>0.56112134456634521</v>
      </c>
      <c r="AH13">
        <v>0.69473975896835327</v>
      </c>
      <c r="AI13">
        <v>0.5318835973739624</v>
      </c>
      <c r="AJ13">
        <v>0.52186495065689087</v>
      </c>
      <c r="AK13">
        <v>0.26776555180549622</v>
      </c>
      <c r="AL13">
        <v>0.56239211559295654</v>
      </c>
      <c r="AM13">
        <v>0.39344200491905212</v>
      </c>
      <c r="AN13">
        <v>1.9611308351159096E-2</v>
      </c>
      <c r="AO13">
        <v>0.24003103375434875</v>
      </c>
      <c r="AP13">
        <v>5.9844452887773514E-2</v>
      </c>
      <c r="AQ13">
        <v>0.46731811761856079</v>
      </c>
      <c r="AR13">
        <v>0.29376530647277832</v>
      </c>
      <c r="AS13">
        <v>0.69910001754760742</v>
      </c>
      <c r="AT13">
        <v>0.69676989316940308</v>
      </c>
      <c r="AU13">
        <v>0.67795336246490479</v>
      </c>
      <c r="AV13">
        <v>0.3536190390586853</v>
      </c>
      <c r="AW13">
        <v>0.76363229751586914</v>
      </c>
      <c r="AX13">
        <v>0.54243361949920654</v>
      </c>
      <c r="AY13">
        <v>0.6596720814704895</v>
      </c>
      <c r="AZ13">
        <v>0.62745571136474609</v>
      </c>
      <c r="BA13" s="19">
        <v>0.51260388661179268</v>
      </c>
      <c r="BB13">
        <v>8</v>
      </c>
      <c r="BC13" s="19">
        <v>0.29773106213737743</v>
      </c>
      <c r="BD13">
        <v>15</v>
      </c>
      <c r="BE13" s="19">
        <v>0.56255401543283967</v>
      </c>
      <c r="BF13">
        <v>12</v>
      </c>
      <c r="BG13" s="19">
        <v>0.3913738672789891</v>
      </c>
      <c r="BH13">
        <v>17</v>
      </c>
      <c r="BI13" s="19">
        <v>0.40560746982183971</v>
      </c>
      <c r="BJ13">
        <v>10</v>
      </c>
      <c r="BK13" s="19">
        <v>0.18632275780141636</v>
      </c>
      <c r="BL13">
        <v>29</v>
      </c>
      <c r="BM13" s="19">
        <v>0.21832939621659192</v>
      </c>
      <c r="BN13">
        <v>18</v>
      </c>
      <c r="BO13" s="19">
        <v>0.42630092653924878</v>
      </c>
      <c r="BP13">
        <v>18</v>
      </c>
      <c r="BQ13" s="19">
        <v>0.37066579778039416</v>
      </c>
      <c r="BR13">
        <v>22</v>
      </c>
      <c r="BS13" s="19">
        <v>0.45540975414326673</v>
      </c>
      <c r="BT13">
        <v>5</v>
      </c>
      <c r="BU13" s="47">
        <v>0.5557129979133606</v>
      </c>
      <c r="BV13" s="47">
        <v>7</v>
      </c>
      <c r="BW13">
        <v>0.53740024566650391</v>
      </c>
      <c r="BX13">
        <v>9</v>
      </c>
      <c r="BY13">
        <v>0.52936235762616568</v>
      </c>
      <c r="BZ13">
        <v>9</v>
      </c>
      <c r="CA13">
        <v>0.58985297482883814</v>
      </c>
      <c r="CB13">
        <v>6</v>
      </c>
      <c r="CC13">
        <v>0.61024165365819494</v>
      </c>
      <c r="CD13">
        <v>4</v>
      </c>
      <c r="CE13" s="20">
        <v>5508214</v>
      </c>
      <c r="CF13" s="19">
        <f t="shared" si="0"/>
        <v>15.521750990654009</v>
      </c>
      <c r="CG13" s="19">
        <f t="shared" si="1"/>
        <v>0.7024693017660395</v>
      </c>
    </row>
    <row r="14" spans="1:85" ht="17.399999999999999" x14ac:dyDescent="0.4">
      <c r="A14" s="27" t="s">
        <v>234</v>
      </c>
      <c r="B14" t="s">
        <v>22</v>
      </c>
      <c r="C14" s="19">
        <v>0.46784873392062859</v>
      </c>
      <c r="D14">
        <v>4</v>
      </c>
      <c r="E14" s="19">
        <v>0.39409957863206047</v>
      </c>
      <c r="F14">
        <v>2</v>
      </c>
      <c r="G14" s="19">
        <v>0.57506425112401771</v>
      </c>
      <c r="H14">
        <v>4</v>
      </c>
      <c r="I14" s="19">
        <v>0.46927973714077159</v>
      </c>
      <c r="J14">
        <v>4</v>
      </c>
      <c r="K14" s="19">
        <v>0.43295139514902536</v>
      </c>
      <c r="L14">
        <v>8</v>
      </c>
      <c r="M14">
        <v>0.40500277280807495</v>
      </c>
      <c r="N14">
        <v>0.58048748970031738</v>
      </c>
      <c r="O14">
        <v>0.92593610286712646</v>
      </c>
      <c r="P14">
        <v>0.29228439927101135</v>
      </c>
      <c r="Q14">
        <v>0.29250624775886536</v>
      </c>
      <c r="R14">
        <v>0.4833126962184906</v>
      </c>
      <c r="S14">
        <v>0.59273511171340942</v>
      </c>
      <c r="T14">
        <v>0.35774746537208557</v>
      </c>
      <c r="U14">
        <v>0.69698417186737061</v>
      </c>
      <c r="V14">
        <v>0.41126382350921631</v>
      </c>
      <c r="W14">
        <v>0.7596900463104248</v>
      </c>
      <c r="X14">
        <v>0.23759062588214874</v>
      </c>
      <c r="Y14">
        <v>0.58466756343841553</v>
      </c>
      <c r="Z14">
        <v>0.78621912002563477</v>
      </c>
      <c r="AA14">
        <v>0.69507986307144165</v>
      </c>
      <c r="AB14">
        <v>0.62941890954971313</v>
      </c>
      <c r="AC14">
        <v>0.6060035228729248</v>
      </c>
      <c r="AD14">
        <v>0.38529366254806519</v>
      </c>
      <c r="AE14">
        <v>0.46321031451225281</v>
      </c>
      <c r="AF14">
        <v>0.7583807110786438</v>
      </c>
      <c r="AG14">
        <v>0.43602582812309265</v>
      </c>
      <c r="AH14">
        <v>0.60031527280807495</v>
      </c>
      <c r="AI14">
        <v>0.38708174228668213</v>
      </c>
      <c r="AJ14">
        <v>0.44456267356872559</v>
      </c>
      <c r="AK14">
        <v>0.35319232940673828</v>
      </c>
      <c r="AL14">
        <v>0.25838837027549744</v>
      </c>
      <c r="AM14">
        <v>0.51677531003952026</v>
      </c>
      <c r="AN14">
        <v>0.24328179657459259</v>
      </c>
      <c r="AO14">
        <v>0.46036466956138611</v>
      </c>
      <c r="AP14">
        <v>0.66098213195800781</v>
      </c>
      <c r="AQ14">
        <v>0.62725609540939331</v>
      </c>
      <c r="AR14">
        <v>0.58988583087921143</v>
      </c>
      <c r="AS14">
        <v>0.67781829833984375</v>
      </c>
      <c r="AT14">
        <v>0.67512005567550659</v>
      </c>
      <c r="AU14">
        <v>0.74958914518356323</v>
      </c>
      <c r="AV14">
        <v>0.42271882295608521</v>
      </c>
      <c r="AW14">
        <v>0.38171094655990601</v>
      </c>
      <c r="AX14">
        <v>0.46356573700904846</v>
      </c>
      <c r="AY14">
        <v>0.78343009948730469</v>
      </c>
      <c r="AZ14">
        <v>0.47920677065849304</v>
      </c>
      <c r="BA14" s="19">
        <v>0.48735482634075555</v>
      </c>
      <c r="BB14">
        <v>11</v>
      </c>
      <c r="BC14" s="19">
        <v>0.38177486567337338</v>
      </c>
      <c r="BD14">
        <v>5</v>
      </c>
      <c r="BE14" s="19">
        <v>0.59608961129599436</v>
      </c>
      <c r="BF14">
        <v>11</v>
      </c>
      <c r="BG14" s="19">
        <v>0.48938443602951626</v>
      </c>
      <c r="BH14">
        <v>2</v>
      </c>
      <c r="BI14" s="19">
        <v>0.41310853715899959</v>
      </c>
      <c r="BJ14">
        <v>9</v>
      </c>
      <c r="BK14" s="19">
        <v>0.51716124197623248</v>
      </c>
      <c r="BL14">
        <v>3</v>
      </c>
      <c r="BM14" s="19">
        <v>0.30334030846334803</v>
      </c>
      <c r="BN14">
        <v>3</v>
      </c>
      <c r="BO14" s="19">
        <v>0.55846303196871527</v>
      </c>
      <c r="BP14">
        <v>4</v>
      </c>
      <c r="BQ14" s="19">
        <v>0.46564164608746844</v>
      </c>
      <c r="BR14">
        <v>9</v>
      </c>
      <c r="BS14" s="19">
        <v>0.4661690714821291</v>
      </c>
      <c r="BT14">
        <v>3</v>
      </c>
      <c r="BU14" s="47">
        <v>0.54458016157150269</v>
      </c>
      <c r="BV14" s="47">
        <v>10</v>
      </c>
      <c r="BW14">
        <v>0.53355580568313599</v>
      </c>
      <c r="BX14">
        <v>10</v>
      </c>
      <c r="BY14">
        <v>0.47919247209955024</v>
      </c>
      <c r="BZ14">
        <v>19</v>
      </c>
      <c r="CA14">
        <v>0.51700509846269649</v>
      </c>
      <c r="CB14">
        <v>18</v>
      </c>
      <c r="CC14">
        <v>0.52683309562518255</v>
      </c>
      <c r="CD14">
        <v>16</v>
      </c>
      <c r="CE14" s="20">
        <v>66865144</v>
      </c>
      <c r="CF14" s="19">
        <f t="shared" si="0"/>
        <v>18.018188372879777</v>
      </c>
      <c r="CG14" s="19">
        <f t="shared" si="1"/>
        <v>0.88460759473230766</v>
      </c>
    </row>
    <row r="15" spans="1:85" ht="17.399999999999999" x14ac:dyDescent="0.4">
      <c r="A15" s="26" t="s">
        <v>276</v>
      </c>
      <c r="B15" t="s">
        <v>23</v>
      </c>
      <c r="C15" s="19">
        <v>0.46879949392647907</v>
      </c>
      <c r="D15">
        <v>3</v>
      </c>
      <c r="E15" s="19">
        <v>0.35186887658195903</v>
      </c>
      <c r="F15">
        <v>6</v>
      </c>
      <c r="G15" s="19">
        <v>0.58600459529905735</v>
      </c>
      <c r="H15">
        <v>3</v>
      </c>
      <c r="I15" s="19">
        <v>0.47941540469501787</v>
      </c>
      <c r="J15">
        <v>2</v>
      </c>
      <c r="K15" s="19">
        <v>0.45790899378195349</v>
      </c>
      <c r="L15">
        <v>5</v>
      </c>
      <c r="M15">
        <v>0.54530400037765503</v>
      </c>
      <c r="N15">
        <v>0.73168730735778809</v>
      </c>
      <c r="O15">
        <v>0.94792568683624268</v>
      </c>
      <c r="P15">
        <v>0.44439828395843506</v>
      </c>
      <c r="Q15">
        <v>0.39242750406265259</v>
      </c>
      <c r="R15">
        <v>0.47453969717025757</v>
      </c>
      <c r="S15">
        <v>0.48894339799880981</v>
      </c>
      <c r="T15">
        <v>0.34922206401824951</v>
      </c>
      <c r="U15">
        <v>0.63057470321655273</v>
      </c>
      <c r="V15">
        <v>0.6919097900390625</v>
      </c>
      <c r="W15">
        <v>0.73350709676742554</v>
      </c>
      <c r="X15">
        <v>0.22719509899616241</v>
      </c>
      <c r="Y15">
        <v>0.67259156703948975</v>
      </c>
      <c r="Z15">
        <v>0.74012935161590576</v>
      </c>
      <c r="AA15">
        <v>0.69193702936172485</v>
      </c>
      <c r="AB15">
        <v>0.78369289636611938</v>
      </c>
      <c r="AC15">
        <v>0.65965449810028076</v>
      </c>
      <c r="AD15">
        <v>0.45212632417678833</v>
      </c>
      <c r="AE15">
        <v>0.51406270265579224</v>
      </c>
      <c r="AF15">
        <v>0.31940722465515137</v>
      </c>
      <c r="AG15">
        <v>0.5453258752822876</v>
      </c>
      <c r="AH15">
        <v>0.66810870170593262</v>
      </c>
      <c r="AI15">
        <v>0.46148434281349182</v>
      </c>
      <c r="AJ15">
        <v>0.38145247101783752</v>
      </c>
      <c r="AK15">
        <v>0.12716065347194672</v>
      </c>
      <c r="AL15">
        <v>0.16061359643936157</v>
      </c>
      <c r="AM15">
        <v>0.68344199657440186</v>
      </c>
      <c r="AN15">
        <v>0.28071692585945129</v>
      </c>
      <c r="AO15">
        <v>0.51170581579208374</v>
      </c>
      <c r="AP15">
        <v>0.6144523024559021</v>
      </c>
      <c r="AQ15">
        <v>0.56791698932647705</v>
      </c>
      <c r="AR15">
        <v>0.40096086263656616</v>
      </c>
      <c r="AS15">
        <v>0.72807174921035767</v>
      </c>
      <c r="AT15">
        <v>0.4171796441078186</v>
      </c>
      <c r="AU15">
        <v>0.747600257396698</v>
      </c>
      <c r="AV15">
        <v>0.47738227248191833</v>
      </c>
      <c r="AW15">
        <v>0.36877650022506714</v>
      </c>
      <c r="AX15">
        <v>0.47420740127563477</v>
      </c>
      <c r="AY15">
        <v>0.7942734956741333</v>
      </c>
      <c r="AZ15">
        <v>0.31723913550376892</v>
      </c>
      <c r="BA15" s="19">
        <v>0.5897334905810182</v>
      </c>
      <c r="BB15">
        <v>3</v>
      </c>
      <c r="BC15" s="19">
        <v>0.37671602833392903</v>
      </c>
      <c r="BD15">
        <v>6</v>
      </c>
      <c r="BE15" s="19">
        <v>0.63812516694738763</v>
      </c>
      <c r="BF15">
        <v>5</v>
      </c>
      <c r="BG15" s="19">
        <v>0.42976545266903321</v>
      </c>
      <c r="BH15">
        <v>8</v>
      </c>
      <c r="BI15" s="19">
        <v>0.45431541791432412</v>
      </c>
      <c r="BJ15">
        <v>4</v>
      </c>
      <c r="BK15" s="19">
        <v>0.46285760738164922</v>
      </c>
      <c r="BL15">
        <v>4</v>
      </c>
      <c r="BM15" s="19">
        <v>0.27659038088033722</v>
      </c>
      <c r="BN15">
        <v>7</v>
      </c>
      <c r="BO15" s="19">
        <v>0.52365726813056568</v>
      </c>
      <c r="BP15">
        <v>7</v>
      </c>
      <c r="BQ15" s="19">
        <v>0.50442584573637195</v>
      </c>
      <c r="BR15">
        <v>6</v>
      </c>
      <c r="BS15" s="19">
        <v>0.43180812266828172</v>
      </c>
      <c r="BT15">
        <v>7</v>
      </c>
      <c r="BU15" s="47">
        <v>0.55109280347824097</v>
      </c>
      <c r="BV15" s="47">
        <v>8</v>
      </c>
      <c r="BW15">
        <v>0.53049039840698242</v>
      </c>
      <c r="BX15">
        <v>11</v>
      </c>
      <c r="BY15">
        <v>0.50778002047342807</v>
      </c>
      <c r="BZ15">
        <v>15</v>
      </c>
      <c r="CA15">
        <v>0.56433055015957712</v>
      </c>
      <c r="CB15">
        <v>9</v>
      </c>
      <c r="CC15">
        <v>0.58309343986422735</v>
      </c>
      <c r="CD15">
        <v>8</v>
      </c>
      <c r="CE15" s="20">
        <v>66058859</v>
      </c>
      <c r="CF15" s="19">
        <f t="shared" si="0"/>
        <v>18.006056705600944</v>
      </c>
      <c r="CG15" s="19">
        <f t="shared" si="1"/>
        <v>0.88372247693014139</v>
      </c>
    </row>
    <row r="16" spans="1:85" ht="17.399999999999999" x14ac:dyDescent="0.4">
      <c r="A16" s="26" t="s">
        <v>238</v>
      </c>
      <c r="B16" t="s">
        <v>24</v>
      </c>
      <c r="C16" s="19">
        <v>0.28308585653811708</v>
      </c>
      <c r="D16">
        <v>29</v>
      </c>
      <c r="E16" s="19">
        <v>0.24901505185198969</v>
      </c>
      <c r="F16">
        <v>25</v>
      </c>
      <c r="G16" s="19">
        <v>0.33964633168671082</v>
      </c>
      <c r="H16">
        <v>25</v>
      </c>
      <c r="I16" s="19">
        <v>0.24832501199528956</v>
      </c>
      <c r="J16">
        <v>33</v>
      </c>
      <c r="K16" s="19">
        <v>0.29535698583831954</v>
      </c>
      <c r="L16">
        <v>30</v>
      </c>
      <c r="M16">
        <v>4.2979106307029724E-2</v>
      </c>
      <c r="N16">
        <v>0.35439717769622803</v>
      </c>
      <c r="O16">
        <v>0.57813924551010132</v>
      </c>
      <c r="P16">
        <v>0.17136000096797943</v>
      </c>
      <c r="Q16">
        <v>0.28397083282470703</v>
      </c>
      <c r="R16">
        <v>0.21990504860877991</v>
      </c>
      <c r="S16">
        <v>0.44118916988372803</v>
      </c>
      <c r="T16">
        <v>9.7718052566051483E-2</v>
      </c>
      <c r="U16">
        <v>0.63964307308197021</v>
      </c>
      <c r="V16">
        <v>0.41820141673088074</v>
      </c>
      <c r="W16">
        <v>0.51987767219543457</v>
      </c>
      <c r="X16">
        <v>0.48104789853096008</v>
      </c>
      <c r="Y16">
        <v>0.46818181872367859</v>
      </c>
      <c r="Z16">
        <v>0.13780920207500458</v>
      </c>
      <c r="AA16">
        <v>0.32534271478652954</v>
      </c>
      <c r="AB16">
        <v>0.58994919061660767</v>
      </c>
      <c r="AC16">
        <v>0.48151481151580811</v>
      </c>
      <c r="AD16">
        <v>0.19814114272594452</v>
      </c>
      <c r="AE16">
        <v>0.22187016904354095</v>
      </c>
      <c r="AF16">
        <v>0.24523442983627319</v>
      </c>
      <c r="AG16">
        <v>0.12210290879011154</v>
      </c>
      <c r="AH16">
        <v>0.45727026462554932</v>
      </c>
      <c r="AI16">
        <v>0.52530837059020996</v>
      </c>
      <c r="AJ16">
        <v>0.17768870294094086</v>
      </c>
      <c r="AK16">
        <v>0.17098984122276306</v>
      </c>
      <c r="AL16">
        <v>0.26115572452545166</v>
      </c>
      <c r="AM16">
        <v>0.35010868310928345</v>
      </c>
      <c r="AN16">
        <v>0.42341119050979614</v>
      </c>
      <c r="AO16">
        <v>0.64126026630401611</v>
      </c>
      <c r="AP16">
        <v>0.32111468911170959</v>
      </c>
      <c r="AQ16">
        <v>0.4627249538898468</v>
      </c>
      <c r="AR16">
        <v>0.55631077289581299</v>
      </c>
      <c r="AS16">
        <v>0.52551084756851196</v>
      </c>
      <c r="AT16">
        <v>0.60711675882339478</v>
      </c>
      <c r="AU16">
        <v>0.40214115381240845</v>
      </c>
      <c r="AV16">
        <v>0.27033692598342896</v>
      </c>
      <c r="AW16">
        <v>0.55519652366638184</v>
      </c>
      <c r="AX16">
        <v>0.33021953701972961</v>
      </c>
      <c r="AY16">
        <v>0.69416153430938721</v>
      </c>
      <c r="AZ16">
        <v>0.30145838856697083</v>
      </c>
      <c r="BA16" s="19">
        <v>0.21540799049017434</v>
      </c>
      <c r="BB16">
        <v>34</v>
      </c>
      <c r="BC16" s="19">
        <v>0.19585719706819435</v>
      </c>
      <c r="BD16">
        <v>29</v>
      </c>
      <c r="BE16" s="19">
        <v>0.2857297890628076</v>
      </c>
      <c r="BF16">
        <v>33</v>
      </c>
      <c r="BG16" s="19">
        <v>0.21538640645364301</v>
      </c>
      <c r="BH16">
        <v>35</v>
      </c>
      <c r="BI16" s="19">
        <v>0.24085682340505374</v>
      </c>
      <c r="BJ16">
        <v>34</v>
      </c>
      <c r="BK16" s="19">
        <v>0.37215173397233237</v>
      </c>
      <c r="BL16">
        <v>10</v>
      </c>
      <c r="BM16" s="19">
        <v>0.22645001638229884</v>
      </c>
      <c r="BN16">
        <v>15</v>
      </c>
      <c r="BO16" s="19">
        <v>0.33903783649914665</v>
      </c>
      <c r="BP16">
        <v>28</v>
      </c>
      <c r="BQ16" s="19">
        <v>0.38668150731109352</v>
      </c>
      <c r="BR16">
        <v>18</v>
      </c>
      <c r="BS16" s="19">
        <v>0.35329919756618838</v>
      </c>
      <c r="BT16">
        <v>27</v>
      </c>
      <c r="BU16" s="47">
        <v>0.3762778639793396</v>
      </c>
      <c r="BV16" s="47">
        <v>30</v>
      </c>
      <c r="BW16">
        <v>0.37947067618370056</v>
      </c>
      <c r="BX16">
        <v>30</v>
      </c>
      <c r="BY16">
        <v>0.4020334841078787</v>
      </c>
      <c r="BZ16">
        <v>28</v>
      </c>
      <c r="CA16">
        <v>0.34286619525442052</v>
      </c>
      <c r="CB16">
        <v>32</v>
      </c>
      <c r="CC16">
        <v>0.32126739812993588</v>
      </c>
      <c r="CD16">
        <v>32</v>
      </c>
      <c r="CE16" s="20">
        <v>10754679</v>
      </c>
      <c r="CF16" s="19">
        <f t="shared" si="0"/>
        <v>16.190851473655563</v>
      </c>
      <c r="CG16" s="19">
        <f t="shared" si="1"/>
        <v>0.75128639634429528</v>
      </c>
    </row>
    <row r="17" spans="1:85" ht="17.399999999999999" x14ac:dyDescent="0.4">
      <c r="A17" s="26" t="s">
        <v>240</v>
      </c>
      <c r="B17" t="s">
        <v>25</v>
      </c>
      <c r="C17" s="19">
        <v>0.28485057818599036</v>
      </c>
      <c r="D17">
        <v>28</v>
      </c>
      <c r="E17" s="19">
        <v>0.22968343385724632</v>
      </c>
      <c r="F17">
        <v>30</v>
      </c>
      <c r="G17" s="19">
        <v>0.30336714730093894</v>
      </c>
      <c r="H17">
        <v>31</v>
      </c>
      <c r="I17" s="19">
        <v>0.30719417513477248</v>
      </c>
      <c r="J17">
        <v>23</v>
      </c>
      <c r="K17" s="19">
        <v>0.29915748989515523</v>
      </c>
      <c r="L17">
        <v>29</v>
      </c>
      <c r="M17">
        <v>0.2070024311542511</v>
      </c>
      <c r="N17">
        <v>0.52562636137008667</v>
      </c>
      <c r="O17">
        <v>0.23762983083724976</v>
      </c>
      <c r="P17">
        <v>0.27287411689758301</v>
      </c>
      <c r="Q17">
        <v>0.29904729127883911</v>
      </c>
      <c r="R17">
        <v>0.22752447426319122</v>
      </c>
      <c r="S17">
        <v>0.3597199022769928</v>
      </c>
      <c r="T17">
        <v>0.15575222671031952</v>
      </c>
      <c r="U17">
        <v>0.40602982044219971</v>
      </c>
      <c r="V17">
        <v>0.70210504531860352</v>
      </c>
      <c r="W17">
        <v>0.56987589597702026</v>
      </c>
      <c r="X17">
        <v>0.25677573680877686</v>
      </c>
      <c r="Y17">
        <v>0.58141112327575684</v>
      </c>
      <c r="Z17">
        <v>0.44259998202323914</v>
      </c>
      <c r="AA17">
        <v>0.11954794079065323</v>
      </c>
      <c r="AB17">
        <v>0.44102898240089417</v>
      </c>
      <c r="AC17">
        <v>0.49165070056915283</v>
      </c>
      <c r="AD17">
        <v>0.52247095108032227</v>
      </c>
      <c r="AE17">
        <v>0.37017089128494263</v>
      </c>
      <c r="AF17">
        <v>0.52316975593566895</v>
      </c>
      <c r="AG17">
        <v>0.23232094943523407</v>
      </c>
      <c r="AH17">
        <v>0.46451917290687561</v>
      </c>
      <c r="AI17">
        <v>0.69142836332321167</v>
      </c>
      <c r="AJ17">
        <v>0.23660069704055786</v>
      </c>
      <c r="AK17">
        <v>0.54702639579772949</v>
      </c>
      <c r="AL17">
        <v>0.25446397066116333</v>
      </c>
      <c r="AM17">
        <v>0.45510867238044739</v>
      </c>
      <c r="AN17">
        <v>0.26263603568077087</v>
      </c>
      <c r="AO17">
        <v>0.32886898517608643</v>
      </c>
      <c r="AP17">
        <v>6.7426383495330811E-2</v>
      </c>
      <c r="AQ17">
        <v>0.3043944239616394</v>
      </c>
      <c r="AR17">
        <v>0.34846648573875427</v>
      </c>
      <c r="AS17">
        <v>0.31959044933319092</v>
      </c>
      <c r="AT17">
        <v>0.5269051194190979</v>
      </c>
      <c r="AU17">
        <v>0.35289794206619263</v>
      </c>
      <c r="AV17">
        <v>0.22987571358680725</v>
      </c>
      <c r="AW17">
        <v>0.6057465672492981</v>
      </c>
      <c r="AX17">
        <v>0.3930131196975708</v>
      </c>
      <c r="AY17">
        <v>0.61447083950042725</v>
      </c>
      <c r="AZ17">
        <v>0.35824409127235413</v>
      </c>
      <c r="BA17" s="19">
        <v>0.2313515230835097</v>
      </c>
      <c r="BB17">
        <v>33</v>
      </c>
      <c r="BC17" s="19">
        <v>0.19392816791495457</v>
      </c>
      <c r="BD17">
        <v>31</v>
      </c>
      <c r="BE17" s="19">
        <v>0.29489760500917811</v>
      </c>
      <c r="BF17">
        <v>32</v>
      </c>
      <c r="BG17" s="19">
        <v>0.35498568909462458</v>
      </c>
      <c r="BH17">
        <v>22</v>
      </c>
      <c r="BI17" s="19">
        <v>0.30239407861332324</v>
      </c>
      <c r="BJ17">
        <v>27</v>
      </c>
      <c r="BK17" s="19">
        <v>0.1952518084409165</v>
      </c>
      <c r="BL17">
        <v>28</v>
      </c>
      <c r="BM17" s="19">
        <v>0.2827351892884995</v>
      </c>
      <c r="BN17">
        <v>6</v>
      </c>
      <c r="BO17" s="19">
        <v>0.26599220041938998</v>
      </c>
      <c r="BP17">
        <v>31</v>
      </c>
      <c r="BQ17" s="19">
        <v>0.36007082212911473</v>
      </c>
      <c r="BR17">
        <v>26</v>
      </c>
      <c r="BS17" s="19">
        <v>0.36689860912526134</v>
      </c>
      <c r="BT17">
        <v>22</v>
      </c>
      <c r="BU17" s="47">
        <v>0.39413633942604065</v>
      </c>
      <c r="BV17" s="47">
        <v>29</v>
      </c>
      <c r="BW17">
        <v>0.3727928102016449</v>
      </c>
      <c r="BX17">
        <v>31</v>
      </c>
      <c r="BY17">
        <v>0.3849646157591865</v>
      </c>
      <c r="BZ17">
        <v>29</v>
      </c>
      <c r="CA17">
        <v>0.39561855137029345</v>
      </c>
      <c r="CB17">
        <v>28</v>
      </c>
      <c r="CC17">
        <v>0.37133231204883066</v>
      </c>
      <c r="CD17">
        <v>29</v>
      </c>
      <c r="CE17" s="20">
        <v>9787966</v>
      </c>
      <c r="CF17" s="19">
        <f t="shared" si="0"/>
        <v>16.096664229897474</v>
      </c>
      <c r="CG17" s="19">
        <f t="shared" si="1"/>
        <v>0.74441456213790269</v>
      </c>
    </row>
    <row r="18" spans="1:85" ht="17.399999999999999" x14ac:dyDescent="0.4">
      <c r="A18" s="26" t="s">
        <v>245</v>
      </c>
      <c r="B18" t="s">
        <v>26</v>
      </c>
      <c r="C18" s="19">
        <v>0.34761264380344825</v>
      </c>
      <c r="D18">
        <v>20</v>
      </c>
      <c r="E18" s="19">
        <v>0.27268631281515121</v>
      </c>
      <c r="F18">
        <v>21</v>
      </c>
      <c r="G18" s="19">
        <v>0.41371038353515899</v>
      </c>
      <c r="H18">
        <v>21</v>
      </c>
      <c r="I18" s="19">
        <v>0.34578121409783757</v>
      </c>
      <c r="J18">
        <v>20</v>
      </c>
      <c r="K18" s="19">
        <v>0.35827272668359317</v>
      </c>
      <c r="L18">
        <v>21</v>
      </c>
      <c r="M18">
        <v>0.57108813524246216</v>
      </c>
      <c r="N18">
        <v>0.58270442485809326</v>
      </c>
      <c r="O18">
        <v>0.66178011894226074</v>
      </c>
      <c r="P18">
        <v>0.35107356309890747</v>
      </c>
      <c r="Q18">
        <v>0.45785358548164368</v>
      </c>
      <c r="R18">
        <v>0.50038814544677734</v>
      </c>
      <c r="S18">
        <v>0.43703699111938477</v>
      </c>
      <c r="T18">
        <v>0.22960108518600464</v>
      </c>
      <c r="U18">
        <v>0.62214505672454834</v>
      </c>
      <c r="V18">
        <v>0.43621870875358582</v>
      </c>
      <c r="W18">
        <v>0.77741885185241699</v>
      </c>
      <c r="X18">
        <v>0.20229776203632355</v>
      </c>
      <c r="Y18">
        <v>0.80108547210693359</v>
      </c>
      <c r="Z18">
        <v>0.71053606271743774</v>
      </c>
      <c r="AA18">
        <v>0.75</v>
      </c>
      <c r="AB18">
        <v>0.87442553043365479</v>
      </c>
      <c r="AC18">
        <v>0.46150392293930054</v>
      </c>
      <c r="AD18">
        <v>0.7358405590057373</v>
      </c>
      <c r="AE18">
        <v>0.44893327355384827</v>
      </c>
      <c r="AF18">
        <v>0.4907633364200592</v>
      </c>
      <c r="AG18">
        <v>0.5838431715965271</v>
      </c>
      <c r="AH18">
        <v>0.76576930284500122</v>
      </c>
      <c r="AI18">
        <v>0.2703341543674469</v>
      </c>
      <c r="AJ18">
        <v>0.37311142683029175</v>
      </c>
      <c r="AK18">
        <v>0.21478874981403351</v>
      </c>
      <c r="AL18">
        <v>0.13643448054790497</v>
      </c>
      <c r="AM18">
        <v>0.580108642578125</v>
      </c>
      <c r="AN18">
        <v>0.46147134900093079</v>
      </c>
      <c r="AO18">
        <v>0.22622255980968475</v>
      </c>
      <c r="AP18">
        <v>0.13619081676006317</v>
      </c>
      <c r="AQ18">
        <v>0.6391453742980957</v>
      </c>
      <c r="AR18">
        <v>0.41712859272956848</v>
      </c>
      <c r="AS18">
        <v>0.71209657192230225</v>
      </c>
      <c r="AT18">
        <v>0.56548029184341431</v>
      </c>
      <c r="AU18">
        <v>0.74625158309936523</v>
      </c>
      <c r="AV18">
        <v>0.43025636672973633</v>
      </c>
      <c r="AW18">
        <v>0.52268356084823608</v>
      </c>
      <c r="AX18">
        <v>0.42337554693222046</v>
      </c>
      <c r="AY18">
        <v>0.66279858350753784</v>
      </c>
      <c r="AZ18">
        <v>0.10734899342060089</v>
      </c>
      <c r="BA18" s="19">
        <v>0.37512258171195517</v>
      </c>
      <c r="BB18">
        <v>20</v>
      </c>
      <c r="BC18" s="19">
        <v>0.28132378400554087</v>
      </c>
      <c r="BD18">
        <v>19</v>
      </c>
      <c r="BE18" s="19">
        <v>0.54295993086807248</v>
      </c>
      <c r="BF18">
        <v>15</v>
      </c>
      <c r="BG18" s="19">
        <v>0.36999689013963782</v>
      </c>
      <c r="BH18">
        <v>19</v>
      </c>
      <c r="BI18" s="19">
        <v>0.34506837340169311</v>
      </c>
      <c r="BJ18">
        <v>20</v>
      </c>
      <c r="BK18" s="19">
        <v>0.2456246195716181</v>
      </c>
      <c r="BL18">
        <v>20</v>
      </c>
      <c r="BM18" s="19">
        <v>0.24114316360904811</v>
      </c>
      <c r="BN18">
        <v>13</v>
      </c>
      <c r="BO18" s="19">
        <v>0.42488830685384305</v>
      </c>
      <c r="BP18">
        <v>19</v>
      </c>
      <c r="BQ18" s="19">
        <v>0.3528633270734855</v>
      </c>
      <c r="BR18">
        <v>27</v>
      </c>
      <c r="BS18" s="19">
        <v>0.29713566719274814</v>
      </c>
      <c r="BT18">
        <v>32</v>
      </c>
      <c r="BU18" s="47">
        <v>0.49409154057502747</v>
      </c>
      <c r="BV18" s="47">
        <v>17</v>
      </c>
      <c r="BW18">
        <v>0.51270508766174316</v>
      </c>
      <c r="BX18">
        <v>15</v>
      </c>
      <c r="BY18">
        <v>0.4653754828273059</v>
      </c>
      <c r="BZ18">
        <v>20</v>
      </c>
      <c r="CA18">
        <v>0.49110691918446114</v>
      </c>
      <c r="CB18">
        <v>21</v>
      </c>
      <c r="CC18">
        <v>0.50707598218840622</v>
      </c>
      <c r="CD18">
        <v>20</v>
      </c>
      <c r="CE18" s="20">
        <v>4807388</v>
      </c>
      <c r="CF18" s="19">
        <f t="shared" si="0"/>
        <v>15.385664459241816</v>
      </c>
      <c r="CG18" s="19">
        <f t="shared" si="1"/>
        <v>0.69254052538110245</v>
      </c>
    </row>
    <row r="19" spans="1:85" ht="17.399999999999999" x14ac:dyDescent="0.4">
      <c r="A19" s="26" t="s">
        <v>243</v>
      </c>
      <c r="B19" t="s">
        <v>27</v>
      </c>
      <c r="C19" s="19">
        <v>0.26847249269485474</v>
      </c>
      <c r="D19">
        <v>33</v>
      </c>
      <c r="E19" s="19">
        <v>0.2212277352809906</v>
      </c>
      <c r="F19">
        <v>31</v>
      </c>
      <c r="G19" s="19">
        <v>0.26913100481033325</v>
      </c>
      <c r="H19">
        <v>35</v>
      </c>
      <c r="I19" s="19">
        <v>0.28011322021484375</v>
      </c>
      <c r="J19">
        <v>27</v>
      </c>
      <c r="K19" s="19">
        <v>0.30341804027557373</v>
      </c>
      <c r="L19">
        <v>28</v>
      </c>
      <c r="M19">
        <v>0.51904404163360596</v>
      </c>
      <c r="N19">
        <v>0.68218982219696045</v>
      </c>
      <c r="O19">
        <v>0.19824293255805969</v>
      </c>
      <c r="P19">
        <v>0.58516186475753784</v>
      </c>
      <c r="Q19">
        <v>0.97176915407180786</v>
      </c>
      <c r="R19">
        <v>0.42434525489807129</v>
      </c>
      <c r="S19">
        <v>0.39153799414634705</v>
      </c>
      <c r="T19">
        <v>0.26076948642730713</v>
      </c>
      <c r="U19">
        <v>0.59609949588775635</v>
      </c>
      <c r="V19">
        <v>0.59725415706634521</v>
      </c>
      <c r="W19">
        <v>0.83850753307342529</v>
      </c>
      <c r="X19">
        <v>0.18034371733665466</v>
      </c>
      <c r="Y19">
        <v>0.62618726491928101</v>
      </c>
      <c r="Z19">
        <v>0.50701439380645752</v>
      </c>
      <c r="AA19">
        <v>0.80000001192092896</v>
      </c>
      <c r="AB19">
        <v>0.9334532618522644</v>
      </c>
      <c r="AC19">
        <v>0.6696627140045166</v>
      </c>
      <c r="AD19">
        <v>0.60069155693054199</v>
      </c>
      <c r="AE19">
        <v>0.4890257716178894</v>
      </c>
      <c r="AF19">
        <v>0.53451859951019287</v>
      </c>
      <c r="AG19">
        <v>0.55805927515029907</v>
      </c>
      <c r="AH19">
        <v>0.7030220627784729</v>
      </c>
      <c r="AI19">
        <v>0.5712241530418396</v>
      </c>
      <c r="AJ19">
        <v>0.74703025817871094</v>
      </c>
      <c r="AK19">
        <v>9.2780649662017822E-2</v>
      </c>
      <c r="AL19">
        <v>0.55931216478347778</v>
      </c>
      <c r="AM19">
        <v>0.47360599040985107</v>
      </c>
      <c r="AN19">
        <v>0.14409475028514862</v>
      </c>
      <c r="AO19">
        <v>0.30205094814300537</v>
      </c>
      <c r="AP19">
        <v>0.21962040662765503</v>
      </c>
      <c r="AQ19">
        <v>0.53772729635238647</v>
      </c>
      <c r="AR19">
        <v>0.55036705732345581</v>
      </c>
      <c r="AS19">
        <v>0.73294675350189209</v>
      </c>
      <c r="AT19">
        <v>0.72833371162414551</v>
      </c>
      <c r="AU19">
        <v>0.58840483427047729</v>
      </c>
      <c r="AV19">
        <v>0.46806585788726807</v>
      </c>
      <c r="AW19">
        <v>0.99976027011871338</v>
      </c>
      <c r="AX19">
        <v>0.58048075437545776</v>
      </c>
      <c r="AY19">
        <v>0.49434357881546021</v>
      </c>
      <c r="AZ19">
        <v>2.0749781280755997E-2</v>
      </c>
      <c r="BA19" s="19">
        <v>0.24807983636856079</v>
      </c>
      <c r="BB19">
        <v>30</v>
      </c>
      <c r="BC19" s="19">
        <v>0.25605273246765137</v>
      </c>
      <c r="BD19">
        <v>24</v>
      </c>
      <c r="BE19" s="19">
        <v>0.35833185911178589</v>
      </c>
      <c r="BF19">
        <v>28</v>
      </c>
      <c r="BG19" s="19">
        <v>0.28673732280731201</v>
      </c>
      <c r="BH19">
        <v>29</v>
      </c>
      <c r="BI19" s="19">
        <v>0.32241696119308472</v>
      </c>
      <c r="BJ19">
        <v>23</v>
      </c>
      <c r="BK19" s="19">
        <v>0.20122072100639343</v>
      </c>
      <c r="BL19">
        <v>25</v>
      </c>
      <c r="BM19" s="19">
        <v>0.15872418880462646</v>
      </c>
      <c r="BN19">
        <v>31</v>
      </c>
      <c r="BO19" s="19">
        <v>0.31471890211105347</v>
      </c>
      <c r="BP19">
        <v>30</v>
      </c>
      <c r="BQ19" s="19">
        <v>0.27652561664581299</v>
      </c>
      <c r="BR19">
        <v>32</v>
      </c>
      <c r="BS19" s="19">
        <v>0.26191678643226624</v>
      </c>
      <c r="BT19">
        <v>33</v>
      </c>
      <c r="BU19" s="47">
        <v>0.52474015951156616</v>
      </c>
      <c r="BV19" s="47">
        <v>15</v>
      </c>
      <c r="BW19">
        <v>0.57076597213745117</v>
      </c>
      <c r="BX19">
        <v>3</v>
      </c>
      <c r="BY19">
        <v>0.5370016554457282</v>
      </c>
      <c r="BZ19">
        <v>7</v>
      </c>
      <c r="CA19">
        <v>0.55860730287790561</v>
      </c>
      <c r="CB19">
        <v>11</v>
      </c>
      <c r="CC19">
        <v>0.5493477889752586</v>
      </c>
      <c r="CD19">
        <v>15</v>
      </c>
      <c r="CE19" s="20">
        <v>343400</v>
      </c>
      <c r="CF19" s="19">
        <f t="shared" si="0"/>
        <v>12.746651227445513</v>
      </c>
      <c r="CG19" s="19">
        <f t="shared" si="1"/>
        <v>0.5</v>
      </c>
    </row>
    <row r="20" spans="1:85" ht="17.399999999999999" x14ac:dyDescent="0.4">
      <c r="A20" s="26" t="s">
        <v>248</v>
      </c>
      <c r="B20" t="s">
        <v>28</v>
      </c>
      <c r="C20" s="19">
        <v>0.32196567921038549</v>
      </c>
      <c r="D20">
        <v>23</v>
      </c>
      <c r="E20" s="19">
        <v>0.30565549757547117</v>
      </c>
      <c r="F20">
        <v>17</v>
      </c>
      <c r="G20" s="19">
        <v>0.31417919524749593</v>
      </c>
      <c r="H20">
        <v>28</v>
      </c>
      <c r="I20" s="19">
        <v>0.29781718735504181</v>
      </c>
      <c r="J20">
        <v>25</v>
      </c>
      <c r="K20" s="19">
        <v>0.37021081473113443</v>
      </c>
      <c r="L20">
        <v>18</v>
      </c>
      <c r="M20">
        <v>0.68126875162124634</v>
      </c>
      <c r="N20">
        <v>0.57835656404495239</v>
      </c>
      <c r="O20">
        <v>0.52945023775100708</v>
      </c>
      <c r="P20">
        <v>0.22312702238559723</v>
      </c>
      <c r="Q20">
        <v>0.44906911253929138</v>
      </c>
      <c r="R20">
        <v>0.35745415091514587</v>
      </c>
      <c r="S20">
        <v>0.36892679333686829</v>
      </c>
      <c r="T20">
        <v>0.60736590623855591</v>
      </c>
      <c r="U20">
        <v>0.54177141189575195</v>
      </c>
      <c r="V20">
        <v>0.25129547715187073</v>
      </c>
      <c r="W20">
        <v>0.55944740772247314</v>
      </c>
      <c r="X20">
        <v>0.47627457976341248</v>
      </c>
      <c r="Y20">
        <v>0.53134328126907349</v>
      </c>
      <c r="Z20">
        <v>0.46987953782081604</v>
      </c>
      <c r="AA20">
        <v>0.55000001192092896</v>
      </c>
      <c r="AB20">
        <v>0.76184988021850586</v>
      </c>
      <c r="AC20">
        <v>0.57732033729553223</v>
      </c>
      <c r="AD20">
        <v>0.50559037923812866</v>
      </c>
      <c r="AE20">
        <v>0.35974425077438354</v>
      </c>
      <c r="AF20">
        <v>0.16203591227531433</v>
      </c>
      <c r="AG20">
        <v>0.49240326881408691</v>
      </c>
      <c r="AH20">
        <v>0.58957463502883911</v>
      </c>
      <c r="AI20">
        <v>0.42743170261383057</v>
      </c>
      <c r="AJ20">
        <v>0.86925315856933594</v>
      </c>
      <c r="AK20">
        <v>3.0795905739068985E-2</v>
      </c>
      <c r="AL20">
        <v>0.3034307062625885</v>
      </c>
      <c r="AM20">
        <v>0.2570975124835968</v>
      </c>
      <c r="AN20">
        <v>0.22655005753040314</v>
      </c>
      <c r="AO20">
        <v>0.39121308922767639</v>
      </c>
      <c r="AP20">
        <v>0.1242142915725708</v>
      </c>
      <c r="AQ20">
        <v>0.34330394864082336</v>
      </c>
      <c r="AR20">
        <v>0.20729920268058777</v>
      </c>
      <c r="AS20">
        <v>0.82188212871551514</v>
      </c>
      <c r="AT20">
        <v>0.58689934015274048</v>
      </c>
      <c r="AU20">
        <v>0.42941433191299438</v>
      </c>
      <c r="AV20">
        <v>0.49367666244506836</v>
      </c>
      <c r="AW20">
        <v>0.51345491409301758</v>
      </c>
      <c r="AX20">
        <v>0.28012365102767944</v>
      </c>
      <c r="AY20">
        <v>0.44433379173278809</v>
      </c>
      <c r="AZ20">
        <v>0.12589536607265472</v>
      </c>
      <c r="BA20" s="19">
        <v>0.37020963038161808</v>
      </c>
      <c r="BB20">
        <v>22</v>
      </c>
      <c r="BC20" s="19">
        <v>0.32800656358055574</v>
      </c>
      <c r="BD20">
        <v>11</v>
      </c>
      <c r="BE20" s="19">
        <v>0.42556441604905709</v>
      </c>
      <c r="BF20">
        <v>22</v>
      </c>
      <c r="BG20" s="19">
        <v>0.29523471323462575</v>
      </c>
      <c r="BH20">
        <v>28</v>
      </c>
      <c r="BI20" s="19">
        <v>0.43763184100081065</v>
      </c>
      <c r="BJ20">
        <v>7</v>
      </c>
      <c r="BK20" s="19">
        <v>0.19613073633731745</v>
      </c>
      <c r="BL20">
        <v>27</v>
      </c>
      <c r="BM20" s="19">
        <v>0.15047436953533999</v>
      </c>
      <c r="BN20">
        <v>34</v>
      </c>
      <c r="BO20" s="19">
        <v>0.42902324301438188</v>
      </c>
      <c r="BP20">
        <v>17</v>
      </c>
      <c r="BQ20" s="19">
        <v>0.33646477111080564</v>
      </c>
      <c r="BR20">
        <v>28</v>
      </c>
      <c r="BS20" s="19">
        <v>0.25091646399454548</v>
      </c>
      <c r="BT20">
        <v>34</v>
      </c>
      <c r="BU20" s="47">
        <v>0.44079306721687317</v>
      </c>
      <c r="BV20" s="47">
        <v>24</v>
      </c>
      <c r="BW20">
        <v>0.45021811127662659</v>
      </c>
      <c r="BX20">
        <v>21</v>
      </c>
      <c r="BY20">
        <v>0.44416763192488667</v>
      </c>
      <c r="BZ20">
        <v>23</v>
      </c>
      <c r="CA20">
        <v>0.49006630371659921</v>
      </c>
      <c r="CB20">
        <v>22</v>
      </c>
      <c r="CC20">
        <v>0.4850678269803077</v>
      </c>
      <c r="CD20">
        <v>21</v>
      </c>
      <c r="CE20" s="20">
        <v>8713300</v>
      </c>
      <c r="CF20" s="19">
        <f t="shared" si="0"/>
        <v>15.980361151930218</v>
      </c>
      <c r="CG20" s="19">
        <f t="shared" si="1"/>
        <v>0.73592917242274292</v>
      </c>
    </row>
    <row r="21" spans="1:85" ht="17.399999999999999" x14ac:dyDescent="0.4">
      <c r="A21" s="26" t="s">
        <v>250</v>
      </c>
      <c r="B21" t="s">
        <v>29</v>
      </c>
      <c r="C21" s="19">
        <v>0.38540848827312746</v>
      </c>
      <c r="D21">
        <v>15</v>
      </c>
      <c r="E21" s="19">
        <v>0.31400313185503026</v>
      </c>
      <c r="F21">
        <v>16</v>
      </c>
      <c r="G21" s="19">
        <v>0.46593371580526249</v>
      </c>
      <c r="H21">
        <v>10</v>
      </c>
      <c r="I21" s="19">
        <v>0.39861259949655758</v>
      </c>
      <c r="J21">
        <v>13</v>
      </c>
      <c r="K21" s="19">
        <v>0.36308455822999774</v>
      </c>
      <c r="L21">
        <v>20</v>
      </c>
      <c r="M21">
        <v>0.1905025988817215</v>
      </c>
      <c r="N21">
        <v>0.47981825470924377</v>
      </c>
      <c r="O21">
        <v>0.87124186754226685</v>
      </c>
      <c r="P21">
        <v>0.26810809969902039</v>
      </c>
      <c r="Q21">
        <v>0.27351802587509155</v>
      </c>
      <c r="R21">
        <v>0.3154025673866272</v>
      </c>
      <c r="S21">
        <v>0.41990599036216736</v>
      </c>
      <c r="T21">
        <v>0.215717613697052</v>
      </c>
      <c r="U21">
        <v>0.60871118307113647</v>
      </c>
      <c r="V21">
        <v>0.48017415404319763</v>
      </c>
      <c r="W21">
        <v>0.61039113998413086</v>
      </c>
      <c r="X21">
        <v>0.30296233296394348</v>
      </c>
      <c r="Y21">
        <v>0.55936229228973389</v>
      </c>
      <c r="Z21">
        <v>0.26686602830886841</v>
      </c>
      <c r="AA21">
        <v>0.38452106714248657</v>
      </c>
      <c r="AB21">
        <v>0.70360761880874634</v>
      </c>
      <c r="AC21">
        <v>0.66942888498306274</v>
      </c>
      <c r="AD21">
        <v>0.34170049428939819</v>
      </c>
      <c r="AE21">
        <v>0.34780257940292358</v>
      </c>
      <c r="AF21">
        <v>0.43462422490119934</v>
      </c>
      <c r="AG21">
        <v>0.21824139356613159</v>
      </c>
      <c r="AH21">
        <v>0.60370552539825439</v>
      </c>
      <c r="AI21">
        <v>0.68126749992370605</v>
      </c>
      <c r="AJ21">
        <v>0.11042267084121704</v>
      </c>
      <c r="AK21">
        <v>0.16736017167568207</v>
      </c>
      <c r="AL21">
        <v>0.22633297741413116</v>
      </c>
      <c r="AM21">
        <v>0.39344200491905212</v>
      </c>
      <c r="AN21">
        <v>0.3789580762386322</v>
      </c>
      <c r="AO21">
        <v>0.44558998942375183</v>
      </c>
      <c r="AP21">
        <v>0.54877877235412598</v>
      </c>
      <c r="AQ21">
        <v>0.35560345649719238</v>
      </c>
      <c r="AR21">
        <v>0.46847054362297058</v>
      </c>
      <c r="AS21">
        <v>0.63478767871856689</v>
      </c>
      <c r="AT21">
        <v>0.80868041515350342</v>
      </c>
      <c r="AU21">
        <v>0.56554311513900757</v>
      </c>
      <c r="AV21">
        <v>0.36132779717445374</v>
      </c>
      <c r="AW21">
        <v>0.37090489268302917</v>
      </c>
      <c r="AX21">
        <v>0.47189345955848694</v>
      </c>
      <c r="AY21">
        <v>0.68095451593399048</v>
      </c>
      <c r="AZ21">
        <v>0.3347821831703186</v>
      </c>
      <c r="BA21" s="19">
        <v>0.39693021219448316</v>
      </c>
      <c r="BB21">
        <v>17</v>
      </c>
      <c r="BC21" s="19">
        <v>0.26858949962703271</v>
      </c>
      <c r="BD21">
        <v>22</v>
      </c>
      <c r="BE21" s="19">
        <v>0.41989189783938613</v>
      </c>
      <c r="BF21">
        <v>23</v>
      </c>
      <c r="BG21" s="19">
        <v>0.39339566402130011</v>
      </c>
      <c r="BH21">
        <v>16</v>
      </c>
      <c r="BI21" s="19">
        <v>0.35393249995078491</v>
      </c>
      <c r="BJ21">
        <v>18</v>
      </c>
      <c r="BK21" s="19">
        <v>0.39885425163347643</v>
      </c>
      <c r="BL21">
        <v>7</v>
      </c>
      <c r="BM21" s="19">
        <v>0.25576896737445309</v>
      </c>
      <c r="BN21">
        <v>9</v>
      </c>
      <c r="BO21" s="19">
        <v>0.51990623163403282</v>
      </c>
      <c r="BP21">
        <v>8</v>
      </c>
      <c r="BQ21" s="19">
        <v>0.43916774779063295</v>
      </c>
      <c r="BR21">
        <v>13</v>
      </c>
      <c r="BS21" s="19">
        <v>0.40764801525436861</v>
      </c>
      <c r="BT21">
        <v>15</v>
      </c>
      <c r="BU21" s="47">
        <v>0.45141386985778809</v>
      </c>
      <c r="BV21" s="47">
        <v>21</v>
      </c>
      <c r="BW21">
        <v>0.43423837423324585</v>
      </c>
      <c r="BX21">
        <v>23</v>
      </c>
      <c r="BY21">
        <v>0.41254076235053627</v>
      </c>
      <c r="BZ21">
        <v>27</v>
      </c>
      <c r="CA21">
        <v>0.38235797653656323</v>
      </c>
      <c r="CB21">
        <v>29</v>
      </c>
      <c r="CC21">
        <v>0.39221954038910073</v>
      </c>
      <c r="CD21">
        <v>26</v>
      </c>
      <c r="CE21" s="20">
        <v>60536709</v>
      </c>
      <c r="CF21" s="19">
        <f t="shared" si="0"/>
        <v>17.918760499327025</v>
      </c>
      <c r="CG21" s="19">
        <f t="shared" si="1"/>
        <v>0.87735340790947691</v>
      </c>
    </row>
    <row r="22" spans="1:85" ht="17.399999999999999" x14ac:dyDescent="0.4">
      <c r="A22" s="27" t="s">
        <v>252</v>
      </c>
      <c r="B22" t="s">
        <v>30</v>
      </c>
      <c r="C22" s="19">
        <v>0.44609290825245523</v>
      </c>
      <c r="D22">
        <v>5</v>
      </c>
      <c r="E22" s="19">
        <v>0.35752666422802026</v>
      </c>
      <c r="F22">
        <v>3</v>
      </c>
      <c r="G22" s="19">
        <v>0.56243122535010059</v>
      </c>
      <c r="H22">
        <v>5</v>
      </c>
      <c r="I22" s="19">
        <v>0.46411236201540118</v>
      </c>
      <c r="J22">
        <v>6</v>
      </c>
      <c r="K22" s="19">
        <v>0.40030132590717893</v>
      </c>
      <c r="L22">
        <v>10</v>
      </c>
      <c r="M22">
        <v>0.66267353296279907</v>
      </c>
      <c r="N22">
        <v>0.72704559564590454</v>
      </c>
      <c r="O22">
        <v>0.90789109468460083</v>
      </c>
      <c r="P22">
        <v>0.56705522537231445</v>
      </c>
      <c r="Q22">
        <v>0.16880857944488525</v>
      </c>
      <c r="R22">
        <v>0.50707435607910156</v>
      </c>
      <c r="S22">
        <v>0.37868696451187134</v>
      </c>
      <c r="T22">
        <v>0.39293330907821655</v>
      </c>
      <c r="U22">
        <v>0.70746302604675293</v>
      </c>
      <c r="V22">
        <v>0.52754127979278564</v>
      </c>
      <c r="W22">
        <v>0.74765849113464355</v>
      </c>
      <c r="X22">
        <v>0.31895887851715088</v>
      </c>
      <c r="Y22">
        <v>0.65929442644119263</v>
      </c>
      <c r="Z22">
        <v>0.59626239538192749</v>
      </c>
      <c r="AA22">
        <v>0.55760914087295532</v>
      </c>
      <c r="AB22">
        <v>0.58651518821716309</v>
      </c>
      <c r="AC22">
        <v>0.71917903423309326</v>
      </c>
      <c r="AD22">
        <v>0.45699778199195862</v>
      </c>
      <c r="AE22">
        <v>0.47523343563079834</v>
      </c>
      <c r="AF22">
        <v>0.24136388301849365</v>
      </c>
      <c r="AG22">
        <v>0.33826452493667603</v>
      </c>
      <c r="AH22">
        <v>0.66733270883560181</v>
      </c>
      <c r="AI22">
        <v>8.6590804159641266E-2</v>
      </c>
      <c r="AJ22">
        <v>3.4920705948024988E-3</v>
      </c>
      <c r="AK22">
        <v>1.3598806224763393E-2</v>
      </c>
      <c r="AL22">
        <v>0.1011892631649971</v>
      </c>
      <c r="AM22">
        <v>0.77588957548141479</v>
      </c>
      <c r="AN22">
        <v>8.0265462398529053E-2</v>
      </c>
      <c r="AO22">
        <v>0.23711547255516052</v>
      </c>
      <c r="AP22">
        <v>0.39268779754638672</v>
      </c>
      <c r="AQ22">
        <v>0.57997596263885498</v>
      </c>
      <c r="AR22">
        <v>0.59504503011703491</v>
      </c>
      <c r="AS22">
        <v>0.5131525993347168</v>
      </c>
      <c r="AT22">
        <v>0.54642599821090698</v>
      </c>
      <c r="AU22">
        <v>0.82861948013305664</v>
      </c>
      <c r="AV22">
        <v>0.53198850154876709</v>
      </c>
      <c r="AW22">
        <v>0.27881008386611938</v>
      </c>
      <c r="AX22">
        <v>0.46099376678466797</v>
      </c>
      <c r="AY22">
        <v>0.70112550258636475</v>
      </c>
      <c r="AZ22">
        <v>0.52143627405166626</v>
      </c>
      <c r="BA22" s="19">
        <v>0.66695750703493695</v>
      </c>
      <c r="BB22">
        <v>2</v>
      </c>
      <c r="BC22" s="19">
        <v>0.33701077106162181</v>
      </c>
      <c r="BD22">
        <v>9</v>
      </c>
      <c r="BE22" s="19">
        <v>0.55869884763769795</v>
      </c>
      <c r="BF22">
        <v>13</v>
      </c>
      <c r="BG22" s="19">
        <v>0.44067968663516982</v>
      </c>
      <c r="BH22">
        <v>6</v>
      </c>
      <c r="BI22" s="19">
        <v>0.25509857176597289</v>
      </c>
      <c r="BJ22">
        <v>33</v>
      </c>
      <c r="BK22" s="19">
        <v>0.42020301066197491</v>
      </c>
      <c r="BL22">
        <v>5</v>
      </c>
      <c r="BM22" s="19">
        <v>0.22605703287539763</v>
      </c>
      <c r="BN22">
        <v>16</v>
      </c>
      <c r="BO22" s="19">
        <v>0.5634729650031095</v>
      </c>
      <c r="BP22">
        <v>3</v>
      </c>
      <c r="BQ22" s="19">
        <v>0.53586844620829233</v>
      </c>
      <c r="BR22">
        <v>2</v>
      </c>
      <c r="BS22" s="19">
        <v>0.45688213262213856</v>
      </c>
      <c r="BT22">
        <v>4</v>
      </c>
      <c r="BU22" s="47">
        <v>0.46725687384605408</v>
      </c>
      <c r="BV22" s="47">
        <v>20</v>
      </c>
      <c r="BW22">
        <v>0.4761345386505127</v>
      </c>
      <c r="BX22">
        <v>19</v>
      </c>
      <c r="BY22">
        <v>0.47958992580835885</v>
      </c>
      <c r="BZ22">
        <v>18</v>
      </c>
      <c r="CA22">
        <v>0.54396327053291837</v>
      </c>
      <c r="CB22">
        <v>15</v>
      </c>
      <c r="CC22">
        <v>0.55083814263420849</v>
      </c>
      <c r="CD22">
        <v>14</v>
      </c>
      <c r="CE22" s="20">
        <v>126785797</v>
      </c>
      <c r="CF22" s="19">
        <f t="shared" si="0"/>
        <v>18.658009582652685</v>
      </c>
      <c r="CG22" s="19">
        <f t="shared" si="1"/>
        <v>0.93128849439410866</v>
      </c>
    </row>
    <row r="23" spans="1:85" s="3" customFormat="1" ht="17.399999999999999" x14ac:dyDescent="0.4">
      <c r="A23" s="196" t="s">
        <v>283</v>
      </c>
      <c r="B23" s="3" t="s">
        <v>31</v>
      </c>
      <c r="C23" s="19">
        <v>0.38848959902822916</v>
      </c>
      <c r="D23">
        <v>14</v>
      </c>
      <c r="E23" s="19">
        <v>0.35657673516972288</v>
      </c>
      <c r="F23">
        <v>4</v>
      </c>
      <c r="G23" s="19">
        <v>0.43718010531918794</v>
      </c>
      <c r="H23">
        <v>17</v>
      </c>
      <c r="I23" s="19">
        <v>0.41974814097089358</v>
      </c>
      <c r="J23">
        <v>11</v>
      </c>
      <c r="K23" s="19">
        <v>0.34045341465311224</v>
      </c>
      <c r="L23">
        <v>25</v>
      </c>
      <c r="M23">
        <v>0.39310926198959351</v>
      </c>
      <c r="N23">
        <v>0.65183371305465698</v>
      </c>
      <c r="O23">
        <v>0.97004604339599609</v>
      </c>
      <c r="P23">
        <v>0.49550288915634155</v>
      </c>
      <c r="Q23">
        <v>0.28598818182945251</v>
      </c>
      <c r="R23">
        <v>0.41763105988502502</v>
      </c>
      <c r="S23">
        <v>0.3517993688583374</v>
      </c>
      <c r="T23">
        <v>0.52893704175949097</v>
      </c>
      <c r="U23">
        <v>0.57329905033111572</v>
      </c>
      <c r="V23">
        <v>0.75792890787124634</v>
      </c>
      <c r="W23">
        <v>0.57336640357971191</v>
      </c>
      <c r="X23">
        <v>0.56854629516601563</v>
      </c>
      <c r="Y23">
        <v>0.55936229228973389</v>
      </c>
      <c r="Z23">
        <v>0.45945197343826294</v>
      </c>
      <c r="AA23">
        <v>0.51636302471160889</v>
      </c>
      <c r="AB23">
        <v>0.66172999143600464</v>
      </c>
      <c r="AC23">
        <v>0.62150424718856812</v>
      </c>
      <c r="AD23">
        <v>0.47285768389701843</v>
      </c>
      <c r="AE23">
        <v>0.66181695461273193</v>
      </c>
      <c r="AF23">
        <v>0.33223038911819458</v>
      </c>
      <c r="AG23">
        <v>0.27130585908889771</v>
      </c>
      <c r="AH23">
        <v>0.68140876293182373</v>
      </c>
      <c r="AI23">
        <v>0.25229039788246155</v>
      </c>
      <c r="AJ23">
        <v>0.23448953032493591</v>
      </c>
      <c r="AK23">
        <v>4.0126446634531021E-2</v>
      </c>
      <c r="AL23">
        <v>0.15582028031349182</v>
      </c>
      <c r="AM23">
        <v>0.51806676387786865</v>
      </c>
      <c r="AN23">
        <v>0.18119895458221436</v>
      </c>
      <c r="AO23">
        <v>0.33901599049568176</v>
      </c>
      <c r="AP23">
        <v>0.17713217437267303</v>
      </c>
      <c r="AQ23">
        <v>0.46989673376083374</v>
      </c>
      <c r="AR23">
        <v>0.41087263822555542</v>
      </c>
      <c r="AS23">
        <v>0.37622940540313721</v>
      </c>
      <c r="AT23">
        <v>0.58515411615371704</v>
      </c>
      <c r="AU23">
        <v>0.29958200454711914</v>
      </c>
      <c r="AV23">
        <v>0.23907124996185303</v>
      </c>
      <c r="AW23">
        <v>0.47361636161804199</v>
      </c>
      <c r="AX23">
        <v>0.49049979448318481</v>
      </c>
      <c r="AY23">
        <v>0.43789750337600708</v>
      </c>
      <c r="AZ23">
        <v>0.46726492047309875</v>
      </c>
      <c r="BA23" s="19">
        <v>0.54321414928739398</v>
      </c>
      <c r="BB23">
        <v>5</v>
      </c>
      <c r="BC23" s="19">
        <v>0.34281902813613246</v>
      </c>
      <c r="BD23">
        <v>7</v>
      </c>
      <c r="BE23" s="19">
        <v>0.47536147991951994</v>
      </c>
      <c r="BF23">
        <v>17</v>
      </c>
      <c r="BG23" s="19">
        <v>0.45188492443169509</v>
      </c>
      <c r="BH23">
        <v>4</v>
      </c>
      <c r="BI23" s="19">
        <v>0.31147435930116718</v>
      </c>
      <c r="BJ23">
        <v>25</v>
      </c>
      <c r="BK23" s="19">
        <v>0.30226164498311947</v>
      </c>
      <c r="BL23">
        <v>14</v>
      </c>
      <c r="BM23" s="19">
        <v>0.19370390766981899</v>
      </c>
      <c r="BN23">
        <v>22</v>
      </c>
      <c r="BO23" s="19">
        <v>0.32457431378798546</v>
      </c>
      <c r="BP23">
        <v>29</v>
      </c>
      <c r="BQ23" s="19">
        <v>0.53513220187700883</v>
      </c>
      <c r="BR23">
        <v>3</v>
      </c>
      <c r="BS23" s="19">
        <v>0.40446996799134127</v>
      </c>
      <c r="BT23">
        <v>18</v>
      </c>
      <c r="BU23" s="197">
        <v>0.43289199471473694</v>
      </c>
      <c r="BV23" s="197">
        <v>25</v>
      </c>
      <c r="BW23" s="3">
        <v>0.42303740978240967</v>
      </c>
      <c r="BX23" s="3">
        <v>27</v>
      </c>
      <c r="BY23" s="3">
        <v>0.46093102258104324</v>
      </c>
      <c r="BZ23" s="3">
        <v>21</v>
      </c>
      <c r="CA23" s="3">
        <v>0.53928213980232553</v>
      </c>
      <c r="CB23" s="3">
        <v>16</v>
      </c>
      <c r="CC23" s="3">
        <v>0.51662139567662402</v>
      </c>
      <c r="CD23" s="3">
        <v>19</v>
      </c>
      <c r="CE23" s="20">
        <v>51466201</v>
      </c>
      <c r="CF23" s="19">
        <f t="shared" si="0"/>
        <v>17.756435858918447</v>
      </c>
      <c r="CG23" s="19">
        <f t="shared" si="1"/>
        <v>0.86551031778397114</v>
      </c>
    </row>
    <row r="24" spans="1:85" ht="17.399999999999999" x14ac:dyDescent="0.4">
      <c r="A24" s="27" t="s">
        <v>258</v>
      </c>
      <c r="B24" t="s">
        <v>32</v>
      </c>
      <c r="C24" s="19">
        <v>0.2951485752589022</v>
      </c>
      <c r="D24">
        <v>26</v>
      </c>
      <c r="E24" s="19">
        <v>0.24081315407336293</v>
      </c>
      <c r="F24">
        <v>26</v>
      </c>
      <c r="G24" s="19">
        <v>0.37084330951051775</v>
      </c>
      <c r="H24">
        <v>23</v>
      </c>
      <c r="I24" s="19">
        <v>0.27471801198460222</v>
      </c>
      <c r="J24">
        <v>30</v>
      </c>
      <c r="K24" s="19">
        <v>0.29421979326471304</v>
      </c>
      <c r="L24">
        <v>31</v>
      </c>
      <c r="M24">
        <v>0.5919572114944458</v>
      </c>
      <c r="N24">
        <v>0.8201826810836792</v>
      </c>
      <c r="O24">
        <v>0.80908691883087158</v>
      </c>
      <c r="P24">
        <v>0.61214452981948853</v>
      </c>
      <c r="Q24">
        <v>0.38677361607551575</v>
      </c>
      <c r="R24">
        <v>0.27521011233329773</v>
      </c>
      <c r="S24">
        <v>0.75464814901351929</v>
      </c>
      <c r="T24">
        <v>0.15649397671222687</v>
      </c>
      <c r="U24">
        <v>0.5902104377746582</v>
      </c>
      <c r="V24">
        <v>0.49630439281463623</v>
      </c>
      <c r="W24">
        <v>0.67381519079208374</v>
      </c>
      <c r="X24">
        <v>0.11237048357725143</v>
      </c>
      <c r="Y24">
        <v>0.8922659158706665</v>
      </c>
      <c r="Z24">
        <v>0.97138559818267822</v>
      </c>
      <c r="AA24">
        <v>0.88333332538604736</v>
      </c>
      <c r="AB24">
        <v>0.73970955610275269</v>
      </c>
      <c r="AC24">
        <v>0.6102900505065918</v>
      </c>
      <c r="AD24">
        <v>0.64394277334213257</v>
      </c>
      <c r="AE24">
        <v>0.41954398155212402</v>
      </c>
      <c r="AF24">
        <v>0.68596738576889038</v>
      </c>
      <c r="AG24">
        <v>0.81061667203903198</v>
      </c>
      <c r="AH24">
        <v>0.39505255222320557</v>
      </c>
      <c r="AI24">
        <v>0.79034078121185303</v>
      </c>
      <c r="AJ24">
        <v>0.24242764711380005</v>
      </c>
      <c r="AK24">
        <v>0.10445523262023926</v>
      </c>
      <c r="AL24">
        <v>0.21974192559719086</v>
      </c>
      <c r="AM24">
        <v>0.52516299486160278</v>
      </c>
      <c r="AN24">
        <v>0.29610127210617065</v>
      </c>
      <c r="AO24">
        <v>0.23127745091915131</v>
      </c>
      <c r="AP24">
        <v>5.3443741053342819E-2</v>
      </c>
      <c r="AQ24">
        <v>0.56000465154647827</v>
      </c>
      <c r="AR24">
        <v>0.28952324390411377</v>
      </c>
      <c r="AS24">
        <v>0.77470552921295166</v>
      </c>
      <c r="AT24">
        <v>0.74632394313812256</v>
      </c>
      <c r="AU24">
        <v>0.70241785049438477</v>
      </c>
      <c r="AV24">
        <v>0.75653725862503052</v>
      </c>
      <c r="AW24">
        <v>0.45327156782150269</v>
      </c>
      <c r="AX24">
        <v>0.46327048540115356</v>
      </c>
      <c r="AY24">
        <v>0.7457231879234314</v>
      </c>
      <c r="AZ24">
        <v>0.56602483987808228</v>
      </c>
      <c r="BA24" s="19">
        <v>0.38269415170119619</v>
      </c>
      <c r="BB24">
        <v>18</v>
      </c>
      <c r="BC24" s="19">
        <v>0.21247693062322748</v>
      </c>
      <c r="BD24">
        <v>27</v>
      </c>
      <c r="BE24" s="19">
        <v>0.47093633074033858</v>
      </c>
      <c r="BF24">
        <v>19</v>
      </c>
      <c r="BG24" s="19">
        <v>0.31872286689464469</v>
      </c>
      <c r="BH24">
        <v>27</v>
      </c>
      <c r="BI24" s="19">
        <v>0.30233840799736056</v>
      </c>
      <c r="BJ24">
        <v>28</v>
      </c>
      <c r="BK24" s="19">
        <v>0.1531992924144169</v>
      </c>
      <c r="BL24">
        <v>34</v>
      </c>
      <c r="BM24" s="19">
        <v>0.15471370749044241</v>
      </c>
      <c r="BN24">
        <v>32</v>
      </c>
      <c r="BO24" s="19">
        <v>0.40249670351822292</v>
      </c>
      <c r="BP24">
        <v>20</v>
      </c>
      <c r="BQ24" s="19">
        <v>0.2529394879067946</v>
      </c>
      <c r="BR24">
        <v>34</v>
      </c>
      <c r="BS24" s="19">
        <v>0.30096780889755193</v>
      </c>
      <c r="BT24">
        <v>31</v>
      </c>
      <c r="BU24" s="47">
        <v>0.55956584215164185</v>
      </c>
      <c r="BV24" s="47">
        <v>5</v>
      </c>
      <c r="BW24">
        <v>0.52712380886077881</v>
      </c>
      <c r="BX24">
        <v>13</v>
      </c>
      <c r="BY24">
        <v>0.54503127046426536</v>
      </c>
      <c r="BZ24">
        <v>5</v>
      </c>
      <c r="CA24">
        <v>0.55041101032234896</v>
      </c>
      <c r="CB24">
        <v>13</v>
      </c>
      <c r="CC24">
        <v>0.5520720985728752</v>
      </c>
      <c r="CD24">
        <v>13</v>
      </c>
      <c r="CE24" s="20">
        <v>596336</v>
      </c>
      <c r="CF24" s="19">
        <f t="shared" si="0"/>
        <v>13.298559545584688</v>
      </c>
      <c r="CG24" s="19">
        <f t="shared" si="1"/>
        <v>0.54026683771660589</v>
      </c>
    </row>
    <row r="25" spans="1:85" ht="17.399999999999999" x14ac:dyDescent="0.4">
      <c r="A25" s="27" t="s">
        <v>284</v>
      </c>
      <c r="B25" t="s">
        <v>33</v>
      </c>
      <c r="C25" s="19">
        <v>0.2461522948539423</v>
      </c>
      <c r="D25">
        <v>35</v>
      </c>
      <c r="E25" s="19">
        <v>0.1877346909910538</v>
      </c>
      <c r="F25">
        <v>35</v>
      </c>
      <c r="G25" s="19">
        <v>0.29264561544664491</v>
      </c>
      <c r="H25">
        <v>33</v>
      </c>
      <c r="I25" s="19">
        <v>0.21900269499067326</v>
      </c>
      <c r="J25">
        <v>35</v>
      </c>
      <c r="K25" s="19">
        <v>0.28522617798739724</v>
      </c>
      <c r="L25">
        <v>33</v>
      </c>
      <c r="M25">
        <v>0.20343118906021118</v>
      </c>
      <c r="N25">
        <v>0.50094473361968994</v>
      </c>
      <c r="O25">
        <v>0.10823717713356018</v>
      </c>
      <c r="P25">
        <v>0.29549559950828552</v>
      </c>
      <c r="Q25">
        <v>0.43056067824363708</v>
      </c>
      <c r="R25">
        <v>0.14748688042163849</v>
      </c>
      <c r="S25">
        <v>0.616668701171875</v>
      </c>
      <c r="T25">
        <v>4.8448521643877029E-2</v>
      </c>
      <c r="U25">
        <v>0.5644717812538147</v>
      </c>
      <c r="V25">
        <v>0.43768501281738281</v>
      </c>
      <c r="W25">
        <v>0.39160069823265076</v>
      </c>
      <c r="X25">
        <v>0.25008225440979004</v>
      </c>
      <c r="Y25">
        <v>0.58270013332366943</v>
      </c>
      <c r="Z25">
        <v>0.3915008008480072</v>
      </c>
      <c r="AA25">
        <v>0.49166667461395264</v>
      </c>
      <c r="AB25">
        <v>0.5569756031036377</v>
      </c>
      <c r="AC25">
        <v>0.53447359800338745</v>
      </c>
      <c r="AD25">
        <v>0.46702912449836731</v>
      </c>
      <c r="AE25">
        <v>0.47260865569114685</v>
      </c>
      <c r="AF25">
        <v>0.32881894707679749</v>
      </c>
      <c r="AG25">
        <v>0.33836320042610168</v>
      </c>
      <c r="AH25">
        <v>0.57392460107803345</v>
      </c>
      <c r="AI25">
        <v>0.74900370836257935</v>
      </c>
      <c r="AJ25">
        <v>0.34256273508071899</v>
      </c>
      <c r="AK25">
        <v>0.47577950358390808</v>
      </c>
      <c r="AL25">
        <v>0.15317337214946747</v>
      </c>
      <c r="AM25">
        <v>0.52516299486160278</v>
      </c>
      <c r="AN25">
        <v>0.1461385041475296</v>
      </c>
      <c r="AO25">
        <v>0.50865191221237183</v>
      </c>
      <c r="AP25">
        <v>3.2705593854188919E-2</v>
      </c>
      <c r="AQ25">
        <v>0.33806604146957397</v>
      </c>
      <c r="AR25">
        <v>0.20949958264827728</v>
      </c>
      <c r="AS25">
        <v>0.2320258766412735</v>
      </c>
      <c r="AT25">
        <v>0.37239488959312439</v>
      </c>
      <c r="AU25">
        <v>0.29217946529388428</v>
      </c>
      <c r="AV25">
        <v>0.29293364286422729</v>
      </c>
      <c r="AW25">
        <v>0.68283814191818237</v>
      </c>
      <c r="AX25">
        <v>0.41927212476730347</v>
      </c>
      <c r="AY25">
        <v>0.68654429912567139</v>
      </c>
      <c r="AZ25">
        <v>0.52600526809692383</v>
      </c>
      <c r="BA25" s="19">
        <v>0.17353452761906452</v>
      </c>
      <c r="BB25">
        <v>35</v>
      </c>
      <c r="BC25" s="19">
        <v>0.19468487251153624</v>
      </c>
      <c r="BD25">
        <v>30</v>
      </c>
      <c r="BE25" s="19">
        <v>0.31678580543623103</v>
      </c>
      <c r="BF25">
        <v>29</v>
      </c>
      <c r="BG25" s="19">
        <v>0.28234653410792016</v>
      </c>
      <c r="BH25">
        <v>32</v>
      </c>
      <c r="BI25" s="19">
        <v>0.31381207140989775</v>
      </c>
      <c r="BJ25">
        <v>24</v>
      </c>
      <c r="BK25" s="19">
        <v>0.17052997160216385</v>
      </c>
      <c r="BL25">
        <v>33</v>
      </c>
      <c r="BM25" s="19">
        <v>0.20362534066822569</v>
      </c>
      <c r="BN25">
        <v>21</v>
      </c>
      <c r="BO25" s="19">
        <v>0.18628603876570751</v>
      </c>
      <c r="BP25">
        <v>35</v>
      </c>
      <c r="BQ25" s="19">
        <v>0.25743226597364266</v>
      </c>
      <c r="BR25">
        <v>33</v>
      </c>
      <c r="BS25" s="19">
        <v>0.36248553911371356</v>
      </c>
      <c r="BT25">
        <v>24</v>
      </c>
      <c r="BU25" s="47">
        <v>0.36235308647155762</v>
      </c>
      <c r="BV25" s="47">
        <v>32</v>
      </c>
      <c r="BW25" t="s">
        <v>421</v>
      </c>
      <c r="BX25" t="s">
        <v>421</v>
      </c>
      <c r="BY25" s="1" t="s">
        <v>421</v>
      </c>
      <c r="BZ25" s="1" t="s">
        <v>421</v>
      </c>
      <c r="CA25" s="1" t="s">
        <v>158</v>
      </c>
      <c r="CB25" s="1" t="s">
        <v>158</v>
      </c>
      <c r="CC25" s="1" t="s">
        <v>422</v>
      </c>
      <c r="CD25" s="1" t="s">
        <v>158</v>
      </c>
      <c r="CE25" s="20">
        <v>1942248</v>
      </c>
      <c r="CF25" s="19">
        <f t="shared" si="0"/>
        <v>14.47935662307858</v>
      </c>
      <c r="CG25" s="19">
        <f t="shared" si="1"/>
        <v>0.62641695130068686</v>
      </c>
    </row>
    <row r="26" spans="1:85" ht="17.399999999999999" x14ac:dyDescent="0.4">
      <c r="A26" s="27" t="s">
        <v>261</v>
      </c>
      <c r="B26" t="s">
        <v>34</v>
      </c>
      <c r="C26" s="19">
        <v>0.29833512983876026</v>
      </c>
      <c r="D26">
        <v>25</v>
      </c>
      <c r="E26" s="19">
        <v>0.25740601109199873</v>
      </c>
      <c r="F26">
        <v>24</v>
      </c>
      <c r="G26" s="19">
        <v>0.34724584364752203</v>
      </c>
      <c r="H26">
        <v>24</v>
      </c>
      <c r="I26" s="19">
        <v>0.23694760552292221</v>
      </c>
      <c r="J26">
        <v>34</v>
      </c>
      <c r="K26" s="19">
        <v>0.35174103137275892</v>
      </c>
      <c r="L26">
        <v>23</v>
      </c>
      <c r="M26">
        <v>0.25784516334533691</v>
      </c>
      <c r="N26">
        <v>0.12180443108081818</v>
      </c>
      <c r="O26">
        <v>0.81641674041748047</v>
      </c>
      <c r="P26">
        <v>7.4832282960414886E-2</v>
      </c>
      <c r="Q26">
        <v>0.4110373854637146</v>
      </c>
      <c r="R26">
        <v>0.25606516003608704</v>
      </c>
      <c r="S26">
        <v>0.57813286781311035</v>
      </c>
      <c r="T26">
        <v>2.1443914622068405E-2</v>
      </c>
      <c r="U26">
        <v>0.42519655823707581</v>
      </c>
      <c r="V26">
        <v>0.18359075486660004</v>
      </c>
      <c r="W26">
        <v>0.13190625607967377</v>
      </c>
      <c r="X26">
        <v>0.29892882704734802</v>
      </c>
      <c r="Y26">
        <v>0.39375847578048706</v>
      </c>
      <c r="Z26">
        <v>0.31804096698760986</v>
      </c>
      <c r="AA26">
        <v>0.2292359322309494</v>
      </c>
      <c r="AB26">
        <v>0.41396144032478333</v>
      </c>
      <c r="AC26">
        <v>0.65308380126953125</v>
      </c>
      <c r="AD26">
        <v>0.40109661221504211</v>
      </c>
      <c r="AE26">
        <v>0.34876364469528198</v>
      </c>
      <c r="AF26">
        <v>2.6703040930442512E-4</v>
      </c>
      <c r="AG26">
        <v>0.15300546586513519</v>
      </c>
      <c r="AH26">
        <v>0.20021812617778778</v>
      </c>
      <c r="AI26">
        <v>0.58766269683837891</v>
      </c>
      <c r="AJ26">
        <v>0.70527976751327515</v>
      </c>
      <c r="AK26">
        <v>0.16607667505741119</v>
      </c>
      <c r="AL26">
        <v>0.20673958957195282</v>
      </c>
      <c r="AM26">
        <v>0.10595108568668365</v>
      </c>
      <c r="AN26">
        <v>0.23160505294799805</v>
      </c>
      <c r="AO26">
        <v>0.36365094780921936</v>
      </c>
      <c r="AP26">
        <v>0.32887402176856995</v>
      </c>
      <c r="AQ26">
        <v>0.44612431526184082</v>
      </c>
      <c r="AR26">
        <v>0.56175088882446289</v>
      </c>
      <c r="AS26">
        <v>0.51845663785934448</v>
      </c>
      <c r="AT26">
        <v>0.17065320909023285</v>
      </c>
      <c r="AU26">
        <v>9.7535274922847748E-2</v>
      </c>
      <c r="AV26">
        <v>0.11321142315864563</v>
      </c>
      <c r="AW26">
        <v>0.43954852223396301</v>
      </c>
      <c r="AX26">
        <v>0.36040255427360535</v>
      </c>
      <c r="AY26">
        <v>0.39160183072090149</v>
      </c>
      <c r="AZ26">
        <v>0.34615862369537354</v>
      </c>
      <c r="BA26" s="19">
        <v>0.29552314618993836</v>
      </c>
      <c r="BB26">
        <v>26</v>
      </c>
      <c r="BC26" s="19">
        <v>0.29454203020099479</v>
      </c>
      <c r="BD26">
        <v>16</v>
      </c>
      <c r="BE26" s="19">
        <v>0.31507857799679989</v>
      </c>
      <c r="BF26">
        <v>30</v>
      </c>
      <c r="BG26" s="19">
        <v>0.32628989468449321</v>
      </c>
      <c r="BH26">
        <v>26</v>
      </c>
      <c r="BI26" s="19">
        <v>0.38278442386261402</v>
      </c>
      <c r="BJ26">
        <v>13</v>
      </c>
      <c r="BK26" s="19">
        <v>0.39539550927081601</v>
      </c>
      <c r="BL26">
        <v>8</v>
      </c>
      <c r="BM26" s="19">
        <v>0.16518350589739419</v>
      </c>
      <c r="BN26">
        <v>29</v>
      </c>
      <c r="BO26" s="19">
        <v>0.20924442593784506</v>
      </c>
      <c r="BP26">
        <v>34</v>
      </c>
      <c r="BQ26" s="19">
        <v>0.24174430193922933</v>
      </c>
      <c r="BR26">
        <v>35</v>
      </c>
      <c r="BS26" s="19">
        <v>0.35756538538804061</v>
      </c>
      <c r="BT26">
        <v>26</v>
      </c>
      <c r="BU26" s="47">
        <v>0.32307282090187073</v>
      </c>
      <c r="BV26" s="47">
        <v>34</v>
      </c>
      <c r="BW26">
        <v>0.30398654937744141</v>
      </c>
      <c r="BX26">
        <v>33</v>
      </c>
      <c r="BY26">
        <v>0.30169375436560297</v>
      </c>
      <c r="BZ26">
        <v>33</v>
      </c>
      <c r="CA26">
        <v>0.27968078716393335</v>
      </c>
      <c r="CB26">
        <v>34</v>
      </c>
      <c r="CC26">
        <v>0.2733341418393706</v>
      </c>
      <c r="CD26">
        <v>34</v>
      </c>
      <c r="CE26" s="20">
        <v>124777324</v>
      </c>
      <c r="CF26" s="19">
        <f t="shared" si="0"/>
        <v>18.642041298672442</v>
      </c>
      <c r="CG26" s="19">
        <f t="shared" si="1"/>
        <v>0.93012345977058075</v>
      </c>
    </row>
    <row r="27" spans="1:85" ht="17.399999999999999" x14ac:dyDescent="0.4">
      <c r="A27" s="27" t="s">
        <v>285</v>
      </c>
      <c r="B27" t="s">
        <v>35</v>
      </c>
      <c r="C27" s="19">
        <v>0.44513448729962823</v>
      </c>
      <c r="D27">
        <v>6</v>
      </c>
      <c r="E27" s="19">
        <v>0.33627534094475925</v>
      </c>
      <c r="F27">
        <v>10</v>
      </c>
      <c r="G27" s="19">
        <v>0.54473738159959084</v>
      </c>
      <c r="H27">
        <v>6</v>
      </c>
      <c r="I27" s="19">
        <v>0.46559477198146371</v>
      </c>
      <c r="J27">
        <v>5</v>
      </c>
      <c r="K27" s="19">
        <v>0.43393045467269914</v>
      </c>
      <c r="L27">
        <v>7</v>
      </c>
      <c r="M27">
        <v>0.65396690368652344</v>
      </c>
      <c r="N27">
        <v>0.75668561458587646</v>
      </c>
      <c r="O27">
        <v>0.88539791107177734</v>
      </c>
      <c r="P27">
        <v>0.5700230598449707</v>
      </c>
      <c r="Q27">
        <v>0.53250086307525635</v>
      </c>
      <c r="R27">
        <v>0.60573083162307739</v>
      </c>
      <c r="S27">
        <v>0.59452182054519653</v>
      </c>
      <c r="T27">
        <v>0.25422424077987671</v>
      </c>
      <c r="U27">
        <v>0.66922390460968018</v>
      </c>
      <c r="V27">
        <v>0.67355823516845703</v>
      </c>
      <c r="W27">
        <v>0.83682304620742798</v>
      </c>
      <c r="X27">
        <v>0.19084084033966064</v>
      </c>
      <c r="Y27">
        <v>0.80563092231750488</v>
      </c>
      <c r="Z27">
        <v>0.79572069644927979</v>
      </c>
      <c r="AA27">
        <v>0.84876465797424316</v>
      </c>
      <c r="AB27">
        <v>0.78369289636611938</v>
      </c>
      <c r="AC27">
        <v>0.63887280225753784</v>
      </c>
      <c r="AD27">
        <v>0.53159475326538086</v>
      </c>
      <c r="AE27">
        <v>0.45541369915008545</v>
      </c>
      <c r="AF27">
        <v>0.57108104228973389</v>
      </c>
      <c r="AG27">
        <v>0.55425119400024414</v>
      </c>
      <c r="AH27">
        <v>0.70946270227432251</v>
      </c>
      <c r="AI27">
        <v>0.63511031866073608</v>
      </c>
      <c r="AJ27">
        <v>0.36361047625541687</v>
      </c>
      <c r="AK27">
        <v>0.11117105931043625</v>
      </c>
      <c r="AL27">
        <v>0.34513255953788757</v>
      </c>
      <c r="AM27">
        <v>0.60010868310928345</v>
      </c>
      <c r="AN27">
        <v>0.24538189172744751</v>
      </c>
      <c r="AO27">
        <v>0.28704267740249634</v>
      </c>
      <c r="AP27">
        <v>0.19132843613624573</v>
      </c>
      <c r="AQ27">
        <v>0.55075228214263916</v>
      </c>
      <c r="AR27">
        <v>0.31483298540115356</v>
      </c>
      <c r="AS27">
        <v>0.78716409206390381</v>
      </c>
      <c r="AT27">
        <v>0.85519522428512573</v>
      </c>
      <c r="AU27">
        <v>0.73238652944564819</v>
      </c>
      <c r="AV27">
        <v>0.73884093761444092</v>
      </c>
      <c r="AW27">
        <v>0.48616600036621094</v>
      </c>
      <c r="AX27">
        <v>0.46481761336326599</v>
      </c>
      <c r="AY27">
        <v>0.79780828952789307</v>
      </c>
      <c r="AZ27">
        <v>0.24984946846961975</v>
      </c>
      <c r="BA27" s="19">
        <v>0.5626487720271619</v>
      </c>
      <c r="BB27">
        <v>4</v>
      </c>
      <c r="BC27" s="19">
        <v>0.39007045204015472</v>
      </c>
      <c r="BD27">
        <v>4</v>
      </c>
      <c r="BE27" s="19">
        <v>0.63484021778914634</v>
      </c>
      <c r="BF27">
        <v>6</v>
      </c>
      <c r="BG27" s="19">
        <v>0.43129323981433992</v>
      </c>
      <c r="BH27">
        <v>7</v>
      </c>
      <c r="BI27" s="19">
        <v>0.44414634496065086</v>
      </c>
      <c r="BJ27">
        <v>5</v>
      </c>
      <c r="BK27" s="19">
        <v>0.26383669578132979</v>
      </c>
      <c r="BL27">
        <v>18</v>
      </c>
      <c r="BM27" s="19">
        <v>0.25555969315878813</v>
      </c>
      <c r="BN27">
        <v>10</v>
      </c>
      <c r="BO27" s="19">
        <v>0.61123895849173238</v>
      </c>
      <c r="BP27">
        <v>1</v>
      </c>
      <c r="BQ27" s="19">
        <v>0.46535040426870317</v>
      </c>
      <c r="BR27">
        <v>10</v>
      </c>
      <c r="BS27" s="19">
        <v>0.39236016487143283</v>
      </c>
      <c r="BT27">
        <v>20</v>
      </c>
      <c r="BU27" s="47">
        <v>0.5759350061416626</v>
      </c>
      <c r="BV27" s="47">
        <v>3</v>
      </c>
      <c r="BW27">
        <v>0.57433664798736572</v>
      </c>
      <c r="BX27">
        <v>1</v>
      </c>
      <c r="BY27">
        <v>0.53306656839499988</v>
      </c>
      <c r="BZ27">
        <v>8</v>
      </c>
      <c r="CA27">
        <v>0.60214413125738853</v>
      </c>
      <c r="CB27">
        <v>2</v>
      </c>
      <c r="CC27">
        <v>0.62571951378706392</v>
      </c>
      <c r="CD27">
        <v>2</v>
      </c>
      <c r="CE27" s="20">
        <v>17131296</v>
      </c>
      <c r="CF27" s="19">
        <f t="shared" si="0"/>
        <v>16.656417524181034</v>
      </c>
      <c r="CG27" s="19">
        <f t="shared" si="1"/>
        <v>0.78525376372530808</v>
      </c>
    </row>
    <row r="28" spans="1:85" ht="17.399999999999999" x14ac:dyDescent="0.4">
      <c r="A28" s="27" t="s">
        <v>265</v>
      </c>
      <c r="B28" t="s">
        <v>36</v>
      </c>
      <c r="C28" s="19">
        <v>0.39196300933638178</v>
      </c>
      <c r="D28">
        <v>13</v>
      </c>
      <c r="E28" s="19">
        <v>0.32020857627824284</v>
      </c>
      <c r="F28">
        <v>13</v>
      </c>
      <c r="G28" s="19">
        <v>0.44362918904179877</v>
      </c>
      <c r="H28">
        <v>13</v>
      </c>
      <c r="I28" s="19">
        <v>0.42379156027245191</v>
      </c>
      <c r="J28">
        <v>10</v>
      </c>
      <c r="K28" s="19">
        <v>0.38022269091107236</v>
      </c>
      <c r="L28">
        <v>17</v>
      </c>
      <c r="M28">
        <v>0.47269755601882935</v>
      </c>
      <c r="N28">
        <v>0.7402418851852417</v>
      </c>
      <c r="O28">
        <v>0.90056121349334717</v>
      </c>
      <c r="P28">
        <v>0.46456414461135864</v>
      </c>
      <c r="Q28">
        <v>0.32103538513183594</v>
      </c>
      <c r="R28">
        <v>0.38107657432556152</v>
      </c>
      <c r="S28">
        <v>0.5802234411239624</v>
      </c>
      <c r="T28">
        <v>0.27326679229736328</v>
      </c>
      <c r="U28">
        <v>0.71985059976577759</v>
      </c>
      <c r="V28">
        <v>0.72620826959609985</v>
      </c>
      <c r="W28">
        <v>0.87589883804321289</v>
      </c>
      <c r="X28">
        <v>0.14592517912387848</v>
      </c>
      <c r="Y28">
        <v>0.86824965476989746</v>
      </c>
      <c r="Z28">
        <v>0.93264484405517578</v>
      </c>
      <c r="AA28">
        <v>0.88686513900756836</v>
      </c>
      <c r="AB28">
        <v>1</v>
      </c>
      <c r="AC28">
        <v>0.67000120878219604</v>
      </c>
      <c r="AD28">
        <v>0.51527905464172363</v>
      </c>
      <c r="AE28">
        <v>0.70856708288192749</v>
      </c>
      <c r="AF28">
        <v>0.63085341453552246</v>
      </c>
      <c r="AG28">
        <v>0.58067965507507324</v>
      </c>
      <c r="AH28">
        <v>0.78811043500900269</v>
      </c>
      <c r="AI28">
        <v>0.20000000298023224</v>
      </c>
      <c r="AJ28">
        <v>0.57795625925064087</v>
      </c>
      <c r="AK28">
        <v>0.17352427542209625</v>
      </c>
      <c r="AL28">
        <v>0.50905835628509521</v>
      </c>
      <c r="AM28">
        <v>0.2849070131778717</v>
      </c>
      <c r="AN28">
        <v>2.0053932443261147E-2</v>
      </c>
      <c r="AO28">
        <v>0.159799724817276</v>
      </c>
      <c r="AP28">
        <v>0.15695977210998535</v>
      </c>
      <c r="AQ28">
        <v>0.55644339323043823</v>
      </c>
      <c r="AR28">
        <v>0.38091990351676941</v>
      </c>
      <c r="AS28">
        <v>0.8164898157119751</v>
      </c>
      <c r="AT28">
        <v>0.68768924474716187</v>
      </c>
      <c r="AU28">
        <v>0.60239475965499878</v>
      </c>
      <c r="AV28">
        <v>0.81626909971237183</v>
      </c>
      <c r="AW28">
        <v>0.65454983711242676</v>
      </c>
      <c r="AX28">
        <v>0.62260907888412476</v>
      </c>
      <c r="AY28">
        <v>0.74767875671386719</v>
      </c>
      <c r="AZ28">
        <v>0.26891562342643738</v>
      </c>
      <c r="BA28" s="19">
        <v>0.45073608938982923</v>
      </c>
      <c r="BB28">
        <v>14</v>
      </c>
      <c r="BC28" s="19">
        <v>0.27197377538011946</v>
      </c>
      <c r="BD28">
        <v>21</v>
      </c>
      <c r="BE28" s="19">
        <v>0.64474961271410258</v>
      </c>
      <c r="BF28">
        <v>4</v>
      </c>
      <c r="BG28" s="19">
        <v>0.44140614377677156</v>
      </c>
      <c r="BH28">
        <v>5</v>
      </c>
      <c r="BI28" s="19">
        <v>0.37532649738704138</v>
      </c>
      <c r="BJ28">
        <v>14</v>
      </c>
      <c r="BK28" s="19">
        <v>0.21926460141059942</v>
      </c>
      <c r="BL28">
        <v>22</v>
      </c>
      <c r="BM28" s="19">
        <v>0.17265722421046015</v>
      </c>
      <c r="BN28">
        <v>28</v>
      </c>
      <c r="BO28" s="19">
        <v>0.5110153762949482</v>
      </c>
      <c r="BP28">
        <v>9</v>
      </c>
      <c r="BQ28" s="19">
        <v>0.43147240654788221</v>
      </c>
      <c r="BR28">
        <v>15</v>
      </c>
      <c r="BS28" s="19">
        <v>0.4010284704618694</v>
      </c>
      <c r="BT28">
        <v>19</v>
      </c>
      <c r="BU28" s="47">
        <v>0.56799060106277466</v>
      </c>
      <c r="BV28" s="47">
        <v>4</v>
      </c>
      <c r="BW28">
        <v>0.5697670578956604</v>
      </c>
      <c r="BX28">
        <v>4</v>
      </c>
      <c r="BY28">
        <v>0.59303682575784955</v>
      </c>
      <c r="BZ28">
        <v>1</v>
      </c>
      <c r="CA28">
        <v>0.59592463367179138</v>
      </c>
      <c r="CB28">
        <v>5</v>
      </c>
      <c r="CC28">
        <v>0.5977673753317273</v>
      </c>
      <c r="CD28">
        <v>5</v>
      </c>
      <c r="CE28" s="20">
        <v>5276968</v>
      </c>
      <c r="CF28" s="19">
        <f t="shared" si="0"/>
        <v>15.478862248317874</v>
      </c>
      <c r="CG28" s="19">
        <f t="shared" si="1"/>
        <v>0.6993401696787731</v>
      </c>
    </row>
    <row r="29" spans="1:85" ht="17.399999999999999" x14ac:dyDescent="0.4">
      <c r="A29" s="27" t="s">
        <v>263</v>
      </c>
      <c r="B29" t="s">
        <v>37</v>
      </c>
      <c r="C29" s="19">
        <v>0.37905392282598588</v>
      </c>
      <c r="D29">
        <v>18</v>
      </c>
      <c r="E29" s="19">
        <v>0.28192848671186949</v>
      </c>
      <c r="F29">
        <v>20</v>
      </c>
      <c r="G29" s="19">
        <v>0.42818860369432288</v>
      </c>
      <c r="H29">
        <v>19</v>
      </c>
      <c r="I29" s="19">
        <v>0.3936968145507786</v>
      </c>
      <c r="J29">
        <v>16</v>
      </c>
      <c r="K29" s="19">
        <v>0.41240180698017936</v>
      </c>
      <c r="L29">
        <v>9</v>
      </c>
      <c r="M29">
        <v>0.48111891746520996</v>
      </c>
      <c r="N29">
        <v>0.71398788690567017</v>
      </c>
      <c r="O29">
        <v>0.90789109468460083</v>
      </c>
      <c r="P29">
        <v>0.33594474196434021</v>
      </c>
      <c r="Q29">
        <v>0.43161857128143311</v>
      </c>
      <c r="R29">
        <v>0.39929619431495667</v>
      </c>
      <c r="S29">
        <v>0.62376981973648071</v>
      </c>
      <c r="T29">
        <v>0.23722656071186066</v>
      </c>
      <c r="U29">
        <v>0.630745530128479</v>
      </c>
      <c r="V29">
        <v>0.80930352210998535</v>
      </c>
      <c r="W29">
        <v>0.76309674978256226</v>
      </c>
      <c r="X29">
        <v>0.26329252123832703</v>
      </c>
      <c r="Y29">
        <v>0.78290367126464844</v>
      </c>
      <c r="Z29">
        <v>0.76283562183380127</v>
      </c>
      <c r="AA29">
        <v>0.80096668004989624</v>
      </c>
      <c r="AB29">
        <v>0.84272056818008423</v>
      </c>
      <c r="AC29">
        <v>0.59718626737594604</v>
      </c>
      <c r="AD29">
        <v>0.46390494704246521</v>
      </c>
      <c r="AE29">
        <v>0.65895295143127441</v>
      </c>
      <c r="AF29">
        <v>0.23111733794212341</v>
      </c>
      <c r="AG29">
        <v>0.60845273733139038</v>
      </c>
      <c r="AH29">
        <v>0.68447786569595337</v>
      </c>
      <c r="AI29">
        <v>0.3431658148765564</v>
      </c>
      <c r="AJ29">
        <v>0.529613196849823</v>
      </c>
      <c r="AK29">
        <v>0.55841702222824097</v>
      </c>
      <c r="AL29">
        <v>0.6086350679397583</v>
      </c>
      <c r="AM29">
        <v>9.5659174025058746E-2</v>
      </c>
      <c r="AN29">
        <v>0.39351963996887207</v>
      </c>
      <c r="AO29">
        <v>0.33564713597297668</v>
      </c>
      <c r="AP29">
        <v>0.22232113778591156</v>
      </c>
      <c r="AQ29">
        <v>0.68515211343765259</v>
      </c>
      <c r="AR29">
        <v>0.37878286838531494</v>
      </c>
      <c r="AS29">
        <v>0.80474811792373657</v>
      </c>
      <c r="AT29">
        <v>0.48408061265945435</v>
      </c>
      <c r="AU29">
        <v>0.70248872041702271</v>
      </c>
      <c r="AV29">
        <v>0.32186254858970642</v>
      </c>
      <c r="AW29">
        <v>0.72583752870559692</v>
      </c>
      <c r="AX29">
        <v>0.53766006231307983</v>
      </c>
      <c r="AY29">
        <v>0.603554368019104</v>
      </c>
      <c r="AZ29">
        <v>0.53805655241012573</v>
      </c>
      <c r="BA29" s="19">
        <v>0.42214167102081895</v>
      </c>
      <c r="BB29">
        <v>16</v>
      </c>
      <c r="BC29" s="19">
        <v>0.29284254528955772</v>
      </c>
      <c r="BD29">
        <v>17</v>
      </c>
      <c r="BE29" s="19">
        <v>0.55203831379007828</v>
      </c>
      <c r="BF29">
        <v>14</v>
      </c>
      <c r="BG29" s="19">
        <v>0.33771461194884028</v>
      </c>
      <c r="BH29">
        <v>25</v>
      </c>
      <c r="BI29" s="19">
        <v>0.37484941172750158</v>
      </c>
      <c r="BJ29">
        <v>15</v>
      </c>
      <c r="BK29" s="19">
        <v>0.28072532315236332</v>
      </c>
      <c r="BL29">
        <v>17</v>
      </c>
      <c r="BM29" s="19">
        <v>0.28666688203833807</v>
      </c>
      <c r="BN29">
        <v>5</v>
      </c>
      <c r="BO29" s="19">
        <v>0.40037417422725191</v>
      </c>
      <c r="BP29">
        <v>21</v>
      </c>
      <c r="BQ29" s="19">
        <v>0.42690072018737307</v>
      </c>
      <c r="BR29">
        <v>17</v>
      </c>
      <c r="BS29" s="19">
        <v>0.41628551297811478</v>
      </c>
      <c r="BT29">
        <v>11</v>
      </c>
      <c r="BU29" s="47">
        <v>0.53581696748733521</v>
      </c>
      <c r="BV29" s="47">
        <v>12</v>
      </c>
      <c r="BW29">
        <v>0.51535743474960327</v>
      </c>
      <c r="BX29">
        <v>14</v>
      </c>
      <c r="BY29">
        <v>0.5516331328405315</v>
      </c>
      <c r="BZ29">
        <v>4</v>
      </c>
      <c r="CA29">
        <v>0.57769246383464501</v>
      </c>
      <c r="CB29">
        <v>8</v>
      </c>
      <c r="CC29">
        <v>0.57684015504547081</v>
      </c>
      <c r="CD29">
        <v>10</v>
      </c>
      <c r="CE29" s="20">
        <v>4793900</v>
      </c>
      <c r="CF29" s="19">
        <f t="shared" si="0"/>
        <v>15.382854834351313</v>
      </c>
      <c r="CG29" s="19">
        <f t="shared" si="1"/>
        <v>0.69233553715064433</v>
      </c>
    </row>
    <row r="30" spans="1:85" ht="17.399999999999999" x14ac:dyDescent="0.4">
      <c r="A30" s="27" t="s">
        <v>267</v>
      </c>
      <c r="B30" t="s">
        <v>38</v>
      </c>
      <c r="C30" s="19">
        <v>0.34314634479190964</v>
      </c>
      <c r="D30">
        <v>21</v>
      </c>
      <c r="E30" s="19">
        <v>0.23425437835489665</v>
      </c>
      <c r="F30">
        <v>27</v>
      </c>
      <c r="G30" s="19">
        <v>0.44009129048132384</v>
      </c>
      <c r="H30">
        <v>16</v>
      </c>
      <c r="I30" s="19">
        <v>0.33463694387183424</v>
      </c>
      <c r="J30">
        <v>21</v>
      </c>
      <c r="K30" s="19">
        <v>0.36360276645958384</v>
      </c>
      <c r="L30">
        <v>19</v>
      </c>
      <c r="M30">
        <v>0.15055587887763977</v>
      </c>
      <c r="N30">
        <v>0.54141795635223389</v>
      </c>
      <c r="O30">
        <v>0.76039791107177734</v>
      </c>
      <c r="P30">
        <v>0.30845046043395996</v>
      </c>
      <c r="Q30">
        <v>0.24053436517715454</v>
      </c>
      <c r="R30">
        <v>0.17915798723697662</v>
      </c>
      <c r="S30">
        <v>0.39124014973640442</v>
      </c>
      <c r="T30">
        <v>8.430151641368866E-2</v>
      </c>
      <c r="U30">
        <v>0.65698641538619995</v>
      </c>
      <c r="V30">
        <v>0.61746704578399658</v>
      </c>
      <c r="W30">
        <v>0.6913447380065918</v>
      </c>
      <c r="X30">
        <v>0.20391221344470978</v>
      </c>
      <c r="Y30">
        <v>0.6274762749671936</v>
      </c>
      <c r="Z30">
        <v>0.40289756655693054</v>
      </c>
      <c r="AA30">
        <v>0.48491638898849487</v>
      </c>
      <c r="AB30">
        <v>0.44380038976669312</v>
      </c>
      <c r="AC30">
        <v>0.50053972005844116</v>
      </c>
      <c r="AD30">
        <v>0.52247941493988037</v>
      </c>
      <c r="AE30">
        <v>0.38441282510757446</v>
      </c>
      <c r="AF30">
        <v>0.28867232799530029</v>
      </c>
      <c r="AG30">
        <v>0.35517477989196777</v>
      </c>
      <c r="AH30">
        <v>0.54695063829421997</v>
      </c>
      <c r="AI30">
        <v>0.49597176909446716</v>
      </c>
      <c r="AJ30">
        <v>0.29513967037200928</v>
      </c>
      <c r="AK30">
        <v>0.36521965265274048</v>
      </c>
      <c r="AL30">
        <v>0.12054900825023651</v>
      </c>
      <c r="AM30">
        <v>0.47677534818649292</v>
      </c>
      <c r="AN30">
        <v>0.20987416803836823</v>
      </c>
      <c r="AO30">
        <v>0.49452340602874756</v>
      </c>
      <c r="AP30">
        <v>0.13769762217998505</v>
      </c>
      <c r="AQ30">
        <v>0.29713541269302368</v>
      </c>
      <c r="AR30">
        <v>0.15900027751922607</v>
      </c>
      <c r="AS30">
        <v>0.39777186512947083</v>
      </c>
      <c r="AT30">
        <v>0.51871675252914429</v>
      </c>
      <c r="AU30">
        <v>0.60757970809936523</v>
      </c>
      <c r="AV30">
        <v>0.23075050115585327</v>
      </c>
      <c r="AW30">
        <v>0.52272701263427734</v>
      </c>
      <c r="AX30">
        <v>0.38070619106292725</v>
      </c>
      <c r="AY30">
        <v>0.62871694564819336</v>
      </c>
      <c r="AZ30">
        <v>0.55382764339447021</v>
      </c>
      <c r="BA30" s="19">
        <v>0.37123878835843893</v>
      </c>
      <c r="BB30">
        <v>21</v>
      </c>
      <c r="BC30" s="19">
        <v>0.18874454538281987</v>
      </c>
      <c r="BD30">
        <v>32</v>
      </c>
      <c r="BE30" s="19">
        <v>0.41304024143980939</v>
      </c>
      <c r="BF30">
        <v>24</v>
      </c>
      <c r="BG30" s="19">
        <v>0.35759414499247094</v>
      </c>
      <c r="BH30">
        <v>21</v>
      </c>
      <c r="BI30" s="19">
        <v>0.35698959077732173</v>
      </c>
      <c r="BJ30">
        <v>17</v>
      </c>
      <c r="BK30" s="19">
        <v>0.22946112348718384</v>
      </c>
      <c r="BL30">
        <v>21</v>
      </c>
      <c r="BM30" s="19">
        <v>0.24718400705108914</v>
      </c>
      <c r="BN30">
        <v>11</v>
      </c>
      <c r="BO30" s="19">
        <v>0.3699730799409236</v>
      </c>
      <c r="BP30">
        <v>25</v>
      </c>
      <c r="BQ30" s="19">
        <v>0.45744577146413423</v>
      </c>
      <c r="BR30">
        <v>11</v>
      </c>
      <c r="BS30" s="19">
        <v>0.43979220529132318</v>
      </c>
      <c r="BT30">
        <v>6</v>
      </c>
      <c r="BU30" s="47">
        <v>0.40910455584526062</v>
      </c>
      <c r="BV30" s="47">
        <v>28</v>
      </c>
      <c r="BW30">
        <v>0.38446152210235596</v>
      </c>
      <c r="BX30">
        <v>29</v>
      </c>
      <c r="BY30">
        <v>0.37647663620256233</v>
      </c>
      <c r="BZ30">
        <v>30</v>
      </c>
      <c r="CA30">
        <v>0.34819500659908315</v>
      </c>
      <c r="CB30">
        <v>31</v>
      </c>
      <c r="CC30">
        <v>0.35788391611236647</v>
      </c>
      <c r="CD30">
        <v>30</v>
      </c>
      <c r="CE30" s="20">
        <v>37974826</v>
      </c>
      <c r="CF30" s="19">
        <f t="shared" si="0"/>
        <v>17.452434024473796</v>
      </c>
      <c r="CG30" s="19">
        <f t="shared" si="1"/>
        <v>0.84333056051123068</v>
      </c>
    </row>
    <row r="31" spans="1:85" ht="17.399999999999999" x14ac:dyDescent="0.4">
      <c r="A31" s="27" t="s">
        <v>269</v>
      </c>
      <c r="B31" t="s">
        <v>39</v>
      </c>
      <c r="C31" s="19">
        <v>0.3243956433166349</v>
      </c>
      <c r="D31">
        <v>22</v>
      </c>
      <c r="E31" s="19">
        <v>0.25983266609201555</v>
      </c>
      <c r="F31">
        <v>22</v>
      </c>
      <c r="G31" s="19">
        <v>0.40656451615575312</v>
      </c>
      <c r="H31">
        <v>22</v>
      </c>
      <c r="I31" s="19">
        <v>0.29890587225623438</v>
      </c>
      <c r="J31">
        <v>24</v>
      </c>
      <c r="K31" s="19">
        <v>0.33227949646631949</v>
      </c>
      <c r="L31">
        <v>26</v>
      </c>
      <c r="M31">
        <v>0.33348971605300903</v>
      </c>
      <c r="N31">
        <v>0.46915531158447266</v>
      </c>
      <c r="O31">
        <v>0.76772773265838623</v>
      </c>
      <c r="P31">
        <v>0.26697355508804321</v>
      </c>
      <c r="Q31">
        <v>0.31706520915031433</v>
      </c>
      <c r="R31">
        <v>0.1494457870721817</v>
      </c>
      <c r="S31">
        <v>0.32290953397750854</v>
      </c>
      <c r="T31">
        <v>0.18403759598731995</v>
      </c>
      <c r="U31">
        <v>0.79633522033691406</v>
      </c>
      <c r="V31">
        <v>0.60596382617950439</v>
      </c>
      <c r="W31">
        <v>0.64358454942703247</v>
      </c>
      <c r="X31">
        <v>0.24160186946392059</v>
      </c>
      <c r="Y31">
        <v>0.63690638542175293</v>
      </c>
      <c r="Z31">
        <v>0.36883479356765747</v>
      </c>
      <c r="AA31">
        <v>0.52255463600158691</v>
      </c>
      <c r="AB31">
        <v>0.58994919061660767</v>
      </c>
      <c r="AC31">
        <v>0.58566170930862427</v>
      </c>
      <c r="AD31">
        <v>0.40059030055999756</v>
      </c>
      <c r="AE31">
        <v>0.44328442215919495</v>
      </c>
      <c r="AF31">
        <v>0.38222330808639526</v>
      </c>
      <c r="AG31">
        <v>0.31208017468452454</v>
      </c>
      <c r="AH31">
        <v>0.51546657085418701</v>
      </c>
      <c r="AI31">
        <v>0.50646483898162842</v>
      </c>
      <c r="AJ31">
        <v>0.23850043118000031</v>
      </c>
      <c r="AK31">
        <v>9.6385754644870758E-2</v>
      </c>
      <c r="AL31">
        <v>0.14116853475570679</v>
      </c>
      <c r="AM31">
        <v>0.39344200491905212</v>
      </c>
      <c r="AN31">
        <v>0.37244775891304016</v>
      </c>
      <c r="AO31">
        <v>0.37659808993339539</v>
      </c>
      <c r="AP31">
        <v>0.29941874742507935</v>
      </c>
      <c r="AQ31">
        <v>0.62786960601806641</v>
      </c>
      <c r="AR31">
        <v>0.58643090724945068</v>
      </c>
      <c r="AS31">
        <v>0.49485838413238525</v>
      </c>
      <c r="AT31">
        <v>0.60795986652374268</v>
      </c>
      <c r="AU31">
        <v>0.52799910306930542</v>
      </c>
      <c r="AV31">
        <v>0.25895223021507263</v>
      </c>
      <c r="AW31">
        <v>0.49204570055007935</v>
      </c>
      <c r="AX31">
        <v>0.43733295798301697</v>
      </c>
      <c r="AY31">
        <v>0.67852360010147095</v>
      </c>
      <c r="AZ31">
        <v>0.3519461452960968</v>
      </c>
      <c r="BA31" s="19">
        <v>0.34364664300696135</v>
      </c>
      <c r="BB31">
        <v>24</v>
      </c>
      <c r="BC31" s="19">
        <v>0.18206998280641956</v>
      </c>
      <c r="BD31">
        <v>33</v>
      </c>
      <c r="BE31" s="19">
        <v>0.39618433395725294</v>
      </c>
      <c r="BF31">
        <v>26</v>
      </c>
      <c r="BG31" s="19">
        <v>0.33886107217291428</v>
      </c>
      <c r="BH31">
        <v>24</v>
      </c>
      <c r="BI31" s="19">
        <v>0.29411356796465049</v>
      </c>
      <c r="BJ31">
        <v>29</v>
      </c>
      <c r="BK31" s="19">
        <v>0.35355403392377543</v>
      </c>
      <c r="BL31">
        <v>11</v>
      </c>
      <c r="BM31" s="19">
        <v>0.18767838438109302</v>
      </c>
      <c r="BN31">
        <v>24</v>
      </c>
      <c r="BO31" s="19">
        <v>0.35345158280661687</v>
      </c>
      <c r="BP31">
        <v>26</v>
      </c>
      <c r="BQ31" s="19">
        <v>0.42783805028344368</v>
      </c>
      <c r="BR31">
        <v>16</v>
      </c>
      <c r="BS31" s="19">
        <v>0.3665587261226787</v>
      </c>
      <c r="BT31">
        <v>23</v>
      </c>
      <c r="BU31" s="47">
        <v>0.42753374576568604</v>
      </c>
      <c r="BV31" s="47">
        <v>26</v>
      </c>
      <c r="BW31">
        <v>0.43301525712013245</v>
      </c>
      <c r="BX31">
        <v>24</v>
      </c>
      <c r="BY31">
        <v>0.41439984168303373</v>
      </c>
      <c r="BZ31">
        <v>26</v>
      </c>
      <c r="CA31">
        <v>0.40975537802656731</v>
      </c>
      <c r="CB31">
        <v>25</v>
      </c>
      <c r="CC31">
        <v>0.4154378674224774</v>
      </c>
      <c r="CD31">
        <v>24</v>
      </c>
      <c r="CE31" s="20">
        <v>10300300</v>
      </c>
      <c r="CF31" s="19">
        <f t="shared" si="0"/>
        <v>16.147683578989298</v>
      </c>
      <c r="CG31" s="19">
        <f t="shared" si="1"/>
        <v>0.74813689750188839</v>
      </c>
    </row>
    <row r="32" spans="1:85" ht="17.399999999999999" x14ac:dyDescent="0.4">
      <c r="A32" s="27" t="s">
        <v>286</v>
      </c>
      <c r="B32" t="s">
        <v>40</v>
      </c>
      <c r="C32" s="19">
        <v>0.26335806771779768</v>
      </c>
      <c r="D32">
        <v>34</v>
      </c>
      <c r="E32" s="19">
        <v>0.19203110156795819</v>
      </c>
      <c r="F32">
        <v>34</v>
      </c>
      <c r="G32" s="19">
        <v>0.30958112595935711</v>
      </c>
      <c r="H32">
        <v>29</v>
      </c>
      <c r="I32" s="19">
        <v>0.26394342379049568</v>
      </c>
      <c r="J32">
        <v>32</v>
      </c>
      <c r="K32" s="19">
        <v>0.28787666136900802</v>
      </c>
      <c r="L32">
        <v>32</v>
      </c>
      <c r="M32">
        <v>0.22048319876194</v>
      </c>
      <c r="N32">
        <v>0.63930350542068481</v>
      </c>
      <c r="O32">
        <v>0.36995968222618103</v>
      </c>
      <c r="P32">
        <v>0.18644027411937714</v>
      </c>
      <c r="Q32">
        <v>0.27861988544464111</v>
      </c>
      <c r="R32">
        <v>0.16254580020904541</v>
      </c>
      <c r="S32">
        <v>0.28484466671943665</v>
      </c>
      <c r="T32">
        <v>0.17263291776180267</v>
      </c>
      <c r="U32">
        <v>0.51098448038101196</v>
      </c>
      <c r="V32">
        <v>0.70660269260406494</v>
      </c>
      <c r="W32">
        <v>0.64499855041503906</v>
      </c>
      <c r="X32">
        <v>0.19516721367835999</v>
      </c>
      <c r="Y32">
        <v>0.62001359462738037</v>
      </c>
      <c r="Z32">
        <v>1.0771924463526261E-9</v>
      </c>
      <c r="AA32">
        <v>0.35833334922790527</v>
      </c>
      <c r="AB32">
        <v>0.49632540345191956</v>
      </c>
      <c r="AC32">
        <v>0.46150490641593933</v>
      </c>
      <c r="AD32">
        <v>0.46223744750022888</v>
      </c>
      <c r="AE32">
        <v>0.32135134935379028</v>
      </c>
      <c r="AF32">
        <v>0.31028202176094055</v>
      </c>
      <c r="AG32">
        <v>0.33954164385795593</v>
      </c>
      <c r="AH32">
        <v>0.39487650990486145</v>
      </c>
      <c r="AI32">
        <v>0.60536372661590576</v>
      </c>
      <c r="AJ32">
        <v>0.20479904115200043</v>
      </c>
      <c r="AK32">
        <v>0.30979287624359131</v>
      </c>
      <c r="AL32">
        <v>0.33222278952598572</v>
      </c>
      <c r="AM32">
        <v>0.43344199657440186</v>
      </c>
      <c r="AN32">
        <v>0.15110796689987183</v>
      </c>
      <c r="AO32">
        <v>0.27646514773368835</v>
      </c>
      <c r="AP32">
        <v>2.2342873737215996E-2</v>
      </c>
      <c r="AQ32">
        <v>0.21012875437736511</v>
      </c>
      <c r="AR32">
        <v>0.1450900137424469</v>
      </c>
      <c r="AS32">
        <v>0.4756009578704834</v>
      </c>
      <c r="AT32">
        <v>0.6763455867767334</v>
      </c>
      <c r="AU32">
        <v>0.59477615356445313</v>
      </c>
      <c r="AV32">
        <v>0.39602494239807129</v>
      </c>
      <c r="AW32">
        <v>0.61043184995651245</v>
      </c>
      <c r="AX32">
        <v>0.36581325531005859</v>
      </c>
      <c r="AY32">
        <v>0.58961910009384155</v>
      </c>
      <c r="AZ32">
        <v>0.47937121987342834</v>
      </c>
      <c r="BA32" s="19">
        <v>0.24838138228739348</v>
      </c>
      <c r="BB32">
        <v>29</v>
      </c>
      <c r="BC32" s="19">
        <v>0.15761075530664267</v>
      </c>
      <c r="BD32">
        <v>34</v>
      </c>
      <c r="BE32" s="19">
        <v>0.25863902770992375</v>
      </c>
      <c r="BF32">
        <v>34</v>
      </c>
      <c r="BG32" s="19">
        <v>0.27279338790207797</v>
      </c>
      <c r="BH32">
        <v>34</v>
      </c>
      <c r="BI32" s="19">
        <v>0.27090012260754565</v>
      </c>
      <c r="BJ32">
        <v>32</v>
      </c>
      <c r="BK32" s="19">
        <v>0.1147080983916281</v>
      </c>
      <c r="BL32">
        <v>35</v>
      </c>
      <c r="BM32" s="19">
        <v>0.21512422135838072</v>
      </c>
      <c r="BN32">
        <v>19</v>
      </c>
      <c r="BO32" s="19">
        <v>0.37581105972934331</v>
      </c>
      <c r="BP32">
        <v>24</v>
      </c>
      <c r="BQ32" s="19">
        <v>0.36090403913567981</v>
      </c>
      <c r="BR32">
        <v>25</v>
      </c>
      <c r="BS32" s="19">
        <v>0.3587086350188966</v>
      </c>
      <c r="BT32">
        <v>25</v>
      </c>
      <c r="BU32" s="47">
        <v>0.37499526143074036</v>
      </c>
      <c r="BV32" s="47">
        <v>31</v>
      </c>
      <c r="BW32">
        <v>0.3859979510307312</v>
      </c>
      <c r="BX32">
        <v>28</v>
      </c>
      <c r="BY32">
        <v>0.37523156560971077</v>
      </c>
      <c r="BZ32">
        <v>31</v>
      </c>
      <c r="CA32">
        <v>0.34854768892826093</v>
      </c>
      <c r="CB32">
        <v>30</v>
      </c>
      <c r="CC32">
        <v>0.35669076964380247</v>
      </c>
      <c r="CD32">
        <v>31</v>
      </c>
      <c r="CE32" s="20">
        <v>5439232</v>
      </c>
      <c r="CF32" s="19">
        <f t="shared" si="0"/>
        <v>15.509148432395202</v>
      </c>
      <c r="CG32" s="19">
        <f t="shared" si="1"/>
        <v>0.70154982809343303</v>
      </c>
    </row>
    <row r="33" spans="1:85" ht="17.399999999999999" x14ac:dyDescent="0.4">
      <c r="A33" s="27" t="s">
        <v>271</v>
      </c>
      <c r="B33" t="s">
        <v>41</v>
      </c>
      <c r="C33" s="19">
        <v>0.28144181976858568</v>
      </c>
      <c r="D33">
        <v>30</v>
      </c>
      <c r="E33" s="19">
        <v>0.25850485620118752</v>
      </c>
      <c r="F33">
        <v>23</v>
      </c>
      <c r="G33" s="19">
        <v>0.30893369882641075</v>
      </c>
      <c r="H33">
        <v>30</v>
      </c>
      <c r="I33" s="19">
        <v>0.28169923823986381</v>
      </c>
      <c r="J33">
        <v>26</v>
      </c>
      <c r="K33" s="19">
        <v>0.2766295234136697</v>
      </c>
      <c r="L33">
        <v>35</v>
      </c>
      <c r="M33">
        <v>0.2477620542049408</v>
      </c>
      <c r="N33">
        <v>0.5161280632019043</v>
      </c>
      <c r="O33">
        <v>0.46729528903961182</v>
      </c>
      <c r="P33">
        <v>0.35227027535438538</v>
      </c>
      <c r="Q33">
        <v>0.24504421651363373</v>
      </c>
      <c r="R33">
        <v>0.22244523465633392</v>
      </c>
      <c r="S33">
        <v>0.42400255799293518</v>
      </c>
      <c r="T33">
        <v>0.36937373876571655</v>
      </c>
      <c r="U33">
        <v>0.60846734046936035</v>
      </c>
      <c r="V33">
        <v>0.67946970462799072</v>
      </c>
      <c r="W33">
        <v>0.44423779845237732</v>
      </c>
      <c r="X33">
        <v>0.31189471483230591</v>
      </c>
      <c r="Y33">
        <v>0.53500676155090332</v>
      </c>
      <c r="Z33">
        <v>0.39734625816345215</v>
      </c>
      <c r="AA33">
        <v>0.44810739159584045</v>
      </c>
      <c r="AB33">
        <v>0.59295463562011719</v>
      </c>
      <c r="AC33">
        <v>0.54944854974746704</v>
      </c>
      <c r="AD33">
        <v>0.51752501726150513</v>
      </c>
      <c r="AE33">
        <v>0.38235270977020264</v>
      </c>
      <c r="AF33">
        <v>0.32773354649543762</v>
      </c>
      <c r="AG33">
        <v>0.50428128242492676</v>
      </c>
      <c r="AH33">
        <v>0.75214558839797974</v>
      </c>
      <c r="AI33">
        <v>0.49825024604797363</v>
      </c>
      <c r="AJ33">
        <v>0.34669005870819092</v>
      </c>
      <c r="AK33">
        <v>0.17280375957489014</v>
      </c>
      <c r="AL33">
        <v>0.15056583285331726</v>
      </c>
      <c r="AM33">
        <v>0.52516299486160278</v>
      </c>
      <c r="AN33">
        <v>0.26719653606414795</v>
      </c>
      <c r="AO33">
        <v>0.37160953879356384</v>
      </c>
      <c r="AP33">
        <v>7.0738300681114197E-2</v>
      </c>
      <c r="AQ33">
        <v>0.37525984644889832</v>
      </c>
      <c r="AR33">
        <v>0.26631781458854675</v>
      </c>
      <c r="AS33">
        <v>0.56904506683349609</v>
      </c>
      <c r="AT33">
        <v>0.62935549020767212</v>
      </c>
      <c r="AU33">
        <v>0.66948437690734863</v>
      </c>
      <c r="AV33">
        <v>0.33950838446617126</v>
      </c>
      <c r="AW33">
        <v>0.58095383644104004</v>
      </c>
      <c r="AX33">
        <v>0.52905482053756714</v>
      </c>
      <c r="AY33">
        <v>0.66227221488952637</v>
      </c>
      <c r="AZ33">
        <v>0.92321670055389404</v>
      </c>
      <c r="BA33" s="19">
        <v>0.24976528286225755</v>
      </c>
      <c r="BB33">
        <v>28</v>
      </c>
      <c r="BC33" s="19">
        <v>0.19888177415701203</v>
      </c>
      <c r="BD33">
        <v>28</v>
      </c>
      <c r="BE33" s="19">
        <v>0.31127524794192019</v>
      </c>
      <c r="BF33">
        <v>31</v>
      </c>
      <c r="BG33" s="19">
        <v>0.28030329303247031</v>
      </c>
      <c r="BH33">
        <v>33</v>
      </c>
      <c r="BI33" s="19">
        <v>0.33145770224288046</v>
      </c>
      <c r="BJ33">
        <v>21</v>
      </c>
      <c r="BK33" s="19">
        <v>0.17097223409962303</v>
      </c>
      <c r="BL33">
        <v>32</v>
      </c>
      <c r="BM33" s="19">
        <v>0.17598875412265819</v>
      </c>
      <c r="BN33">
        <v>27</v>
      </c>
      <c r="BO33" s="19">
        <v>0.34818166698915004</v>
      </c>
      <c r="BP33">
        <v>27</v>
      </c>
      <c r="BQ33" s="19">
        <v>0.32241988826312201</v>
      </c>
      <c r="BR33">
        <v>30</v>
      </c>
      <c r="BS33" s="19">
        <v>0.42517242918834131</v>
      </c>
      <c r="BT33">
        <v>10</v>
      </c>
      <c r="BU33" s="47">
        <v>0.44297024607658386</v>
      </c>
      <c r="BV33" s="47">
        <v>23</v>
      </c>
      <c r="BW33">
        <v>0.42941981554031372</v>
      </c>
      <c r="BX33">
        <v>25</v>
      </c>
      <c r="BY33">
        <v>0.43730363056645549</v>
      </c>
      <c r="BZ33">
        <v>24</v>
      </c>
      <c r="CA33">
        <v>0.42190764375533962</v>
      </c>
      <c r="CB33">
        <v>24</v>
      </c>
      <c r="CC33">
        <v>0.41402441805954693</v>
      </c>
      <c r="CD33">
        <v>25</v>
      </c>
      <c r="CE33" s="20">
        <v>2066388</v>
      </c>
      <c r="CF33" s="19">
        <f t="shared" si="0"/>
        <v>14.541312713545977</v>
      </c>
      <c r="CG33" s="19">
        <f t="shared" si="1"/>
        <v>0.63093722352419224</v>
      </c>
    </row>
    <row r="34" spans="1:85" ht="17.399999999999999" x14ac:dyDescent="0.4">
      <c r="A34" s="27" t="s">
        <v>273</v>
      </c>
      <c r="B34" t="s">
        <v>42</v>
      </c>
      <c r="C34" s="19">
        <v>0.40150264226140481</v>
      </c>
      <c r="D34">
        <v>11</v>
      </c>
      <c r="E34" s="19">
        <v>0.34856170145350313</v>
      </c>
      <c r="F34">
        <v>7</v>
      </c>
      <c r="G34" s="19">
        <v>0.47071846993026134</v>
      </c>
      <c r="H34">
        <v>9</v>
      </c>
      <c r="I34" s="19">
        <v>0.3972463558339967</v>
      </c>
      <c r="J34">
        <v>15</v>
      </c>
      <c r="K34" s="19">
        <v>0.38948404182785795</v>
      </c>
      <c r="L34">
        <v>12</v>
      </c>
      <c r="M34">
        <v>0.63677674531936646</v>
      </c>
      <c r="N34">
        <v>0.74463778734207153</v>
      </c>
      <c r="O34">
        <v>0.83904081583023071</v>
      </c>
      <c r="P34">
        <v>0.60867196321487427</v>
      </c>
      <c r="Q34">
        <v>0.40909692645072937</v>
      </c>
      <c r="R34">
        <v>0.38234874606132507</v>
      </c>
      <c r="S34">
        <v>0.46253451704978943</v>
      </c>
      <c r="T34">
        <v>0.48950839042663574</v>
      </c>
      <c r="U34">
        <v>0.54541170597076416</v>
      </c>
      <c r="V34">
        <v>0.52141022682189941</v>
      </c>
      <c r="W34">
        <v>0.78318023681640625</v>
      </c>
      <c r="X34">
        <v>0.11137253046035767</v>
      </c>
      <c r="Y34">
        <v>0.74138402938842773</v>
      </c>
      <c r="Z34">
        <v>0.75347822904586792</v>
      </c>
      <c r="AA34">
        <v>0.91660737991333008</v>
      </c>
      <c r="AB34">
        <v>0.87442553043365479</v>
      </c>
      <c r="AC34">
        <v>0.61347794532775879</v>
      </c>
      <c r="AD34">
        <v>0.46429875493049622</v>
      </c>
      <c r="AE34">
        <v>0.57130271196365356</v>
      </c>
      <c r="AF34">
        <v>0.50987076759338379</v>
      </c>
      <c r="AG34">
        <v>0.41621240973472595</v>
      </c>
      <c r="AH34">
        <v>0.66661757230758667</v>
      </c>
      <c r="AI34">
        <v>0.44283357262611389</v>
      </c>
      <c r="AJ34">
        <v>0.63472557067871094</v>
      </c>
      <c r="AK34">
        <v>0.19224722683429718</v>
      </c>
      <c r="AL34">
        <v>0.28918114304542542</v>
      </c>
      <c r="AM34">
        <v>0.35010868310928345</v>
      </c>
      <c r="AN34">
        <v>2.8926433995366096E-2</v>
      </c>
      <c r="AO34">
        <v>0.22745536267757416</v>
      </c>
      <c r="AP34">
        <v>0.12820355594158173</v>
      </c>
      <c r="AQ34">
        <v>0.51458609104156494</v>
      </c>
      <c r="AR34">
        <v>0.29182055592536926</v>
      </c>
      <c r="AS34">
        <v>0.76024401187896729</v>
      </c>
      <c r="AT34">
        <v>0.75644272565841675</v>
      </c>
      <c r="AU34">
        <v>0.67173290252685547</v>
      </c>
      <c r="AV34">
        <v>0.52440518140792847</v>
      </c>
      <c r="AW34">
        <v>0.67587602138519287</v>
      </c>
      <c r="AX34">
        <v>0.61556065082550049</v>
      </c>
      <c r="AY34">
        <v>0.7546083927154541</v>
      </c>
      <c r="AZ34">
        <v>0.59619075059890747</v>
      </c>
      <c r="BA34" s="19">
        <v>0.52791369517030362</v>
      </c>
      <c r="BB34">
        <v>7</v>
      </c>
      <c r="BC34" s="19">
        <v>0.32533406298378736</v>
      </c>
      <c r="BD34">
        <v>12</v>
      </c>
      <c r="BE34" s="19">
        <v>0.61314633026574727</v>
      </c>
      <c r="BF34">
        <v>8</v>
      </c>
      <c r="BG34" s="19">
        <v>0.40285897181071845</v>
      </c>
      <c r="BH34">
        <v>15</v>
      </c>
      <c r="BI34" s="19">
        <v>0.40312750610926074</v>
      </c>
      <c r="BJ34">
        <v>11</v>
      </c>
      <c r="BK34" s="19">
        <v>0.21684082322989032</v>
      </c>
      <c r="BL34">
        <v>23</v>
      </c>
      <c r="BM34" s="19">
        <v>0.16056204469011665</v>
      </c>
      <c r="BN34">
        <v>30</v>
      </c>
      <c r="BO34" s="19">
        <v>0.5062117105607451</v>
      </c>
      <c r="BP34">
        <v>12</v>
      </c>
      <c r="BQ34" s="19">
        <v>0.36599151713986505</v>
      </c>
      <c r="BR34">
        <v>24</v>
      </c>
      <c r="BS34" s="19">
        <v>0.49303982738678886</v>
      </c>
      <c r="BT34">
        <v>2</v>
      </c>
      <c r="BU34" s="47">
        <v>0.55053138732910156</v>
      </c>
      <c r="BV34" s="47">
        <v>9</v>
      </c>
      <c r="BW34">
        <v>0.54159700870513916</v>
      </c>
      <c r="BX34">
        <v>8</v>
      </c>
      <c r="BY34">
        <v>0.55220884450120644</v>
      </c>
      <c r="BZ34">
        <v>3</v>
      </c>
      <c r="CA34">
        <v>0.60604721208105716</v>
      </c>
      <c r="CB34">
        <v>1</v>
      </c>
      <c r="CC34">
        <v>0.61643392740899838</v>
      </c>
      <c r="CD34">
        <v>3</v>
      </c>
      <c r="CE34" s="20">
        <v>10057698</v>
      </c>
      <c r="CF34" s="19">
        <f t="shared" si="0"/>
        <v>16.123848869413191</v>
      </c>
      <c r="CG34" s="19">
        <f t="shared" si="1"/>
        <v>0.74639793407086164</v>
      </c>
    </row>
    <row r="35" spans="1:85" ht="17.399999999999999" x14ac:dyDescent="0.4">
      <c r="A35" s="27" t="s">
        <v>275</v>
      </c>
      <c r="B35" t="s">
        <v>43</v>
      </c>
      <c r="C35" s="19">
        <v>0.29185485610147843</v>
      </c>
      <c r="D35">
        <v>27</v>
      </c>
      <c r="E35" s="19">
        <v>0.23271520531831599</v>
      </c>
      <c r="F35">
        <v>29</v>
      </c>
      <c r="G35" s="19">
        <v>0.30280642802699276</v>
      </c>
      <c r="H35">
        <v>32</v>
      </c>
      <c r="I35" s="19">
        <v>0.2762090684692956</v>
      </c>
      <c r="J35">
        <v>29</v>
      </c>
      <c r="K35" s="19">
        <v>0.35568869580823598</v>
      </c>
      <c r="L35">
        <v>22</v>
      </c>
      <c r="M35">
        <v>8.1154540181159973E-2</v>
      </c>
      <c r="N35">
        <v>0.27040717005729675</v>
      </c>
      <c r="O35">
        <v>0.65623617172241211</v>
      </c>
      <c r="P35">
        <v>8.9339986443519592E-2</v>
      </c>
      <c r="Q35">
        <v>0.30837145447731018</v>
      </c>
      <c r="R35">
        <v>7.1792006492614746E-2</v>
      </c>
      <c r="S35">
        <v>0.21873380243778229</v>
      </c>
      <c r="T35">
        <v>8.0355376005172729E-2</v>
      </c>
      <c r="U35">
        <v>0.55206334590911865</v>
      </c>
      <c r="V35">
        <v>0.26687651872634888</v>
      </c>
      <c r="W35">
        <v>0.37954887747764587</v>
      </c>
      <c r="X35">
        <v>0.49939090013504028</v>
      </c>
      <c r="Y35">
        <v>0.35400271415710449</v>
      </c>
      <c r="Z35">
        <v>0.34227123856544495</v>
      </c>
      <c r="AA35">
        <v>0.12916696071624756</v>
      </c>
      <c r="AB35">
        <v>0.1647411584854126</v>
      </c>
      <c r="AC35">
        <v>0.74763929843902588</v>
      </c>
      <c r="AD35">
        <v>0.47803238034248352</v>
      </c>
      <c r="AE35">
        <v>0.33677014708518982</v>
      </c>
      <c r="AF35">
        <v>0.27890950441360474</v>
      </c>
      <c r="AG35">
        <v>0.10356553643941879</v>
      </c>
      <c r="AH35">
        <v>0.20600080490112305</v>
      </c>
      <c r="AI35">
        <v>0.46667578816413879</v>
      </c>
      <c r="AJ35">
        <v>0.51109892129898071</v>
      </c>
      <c r="AK35">
        <v>0.22377128899097443</v>
      </c>
      <c r="AL35">
        <v>0.40215721726417542</v>
      </c>
      <c r="AM35">
        <v>0.16713736951351166</v>
      </c>
      <c r="AN35">
        <v>0.29389739036560059</v>
      </c>
      <c r="AO35">
        <v>0.63387608528137207</v>
      </c>
      <c r="AP35">
        <v>0.25633084774017334</v>
      </c>
      <c r="AQ35">
        <v>0.45357075333595276</v>
      </c>
      <c r="AR35">
        <v>0.39777982234954834</v>
      </c>
      <c r="AS35">
        <v>0.54849833250045776</v>
      </c>
      <c r="AT35">
        <v>0.50231969356536865</v>
      </c>
      <c r="AU35">
        <v>0.49169602990150452</v>
      </c>
      <c r="AV35">
        <v>0.1720910519361496</v>
      </c>
      <c r="AW35">
        <v>0.4049113392829895</v>
      </c>
      <c r="AX35">
        <v>0.27727264165878296</v>
      </c>
      <c r="AY35">
        <v>6.98813796043396E-2</v>
      </c>
      <c r="AZ35">
        <v>0.10188725590705872</v>
      </c>
      <c r="BA35" s="19">
        <v>0.24649694460880089</v>
      </c>
      <c r="BB35">
        <v>31</v>
      </c>
      <c r="BC35" s="19">
        <v>0.15260952363891772</v>
      </c>
      <c r="BD35">
        <v>35</v>
      </c>
      <c r="BE35" s="19">
        <v>0.22246687655076544</v>
      </c>
      <c r="BF35">
        <v>35</v>
      </c>
      <c r="BG35" s="19">
        <v>0.41370136842935401</v>
      </c>
      <c r="BH35">
        <v>11</v>
      </c>
      <c r="BI35" s="19">
        <v>0.28923038274013213</v>
      </c>
      <c r="BJ35">
        <v>30</v>
      </c>
      <c r="BK35" s="19">
        <v>0.39128042742050406</v>
      </c>
      <c r="BL35">
        <v>9</v>
      </c>
      <c r="BM35" s="19">
        <v>0.24421098251201276</v>
      </c>
      <c r="BN35">
        <v>12</v>
      </c>
      <c r="BO35" s="19">
        <v>0.3852249620088613</v>
      </c>
      <c r="BP35">
        <v>23</v>
      </c>
      <c r="BQ35" s="19">
        <v>0.38146721646322423</v>
      </c>
      <c r="BR35">
        <v>19</v>
      </c>
      <c r="BS35" s="19">
        <v>0.19185984985913834</v>
      </c>
      <c r="BT35">
        <v>35</v>
      </c>
      <c r="BU35" s="47">
        <v>0.28829988837242126</v>
      </c>
      <c r="BV35" s="47">
        <v>35</v>
      </c>
      <c r="BW35">
        <v>0.29297515749931335</v>
      </c>
      <c r="BX35">
        <v>34</v>
      </c>
      <c r="BY35">
        <v>0.29857251826248088</v>
      </c>
      <c r="BZ35">
        <v>34</v>
      </c>
      <c r="CA35">
        <v>0.32395439347746913</v>
      </c>
      <c r="CB35">
        <v>33</v>
      </c>
      <c r="CC35">
        <v>0.31155307354323936</v>
      </c>
      <c r="CD35">
        <v>33</v>
      </c>
      <c r="CE35" s="20">
        <v>81101892</v>
      </c>
      <c r="CF35" s="19">
        <f t="shared" si="0"/>
        <v>18.211216848036699</v>
      </c>
      <c r="CG35" s="19">
        <f t="shared" si="1"/>
        <v>0.89869081476789991</v>
      </c>
    </row>
    <row r="36" spans="1:85" ht="17.399999999999999" x14ac:dyDescent="0.4">
      <c r="A36" s="26" t="s">
        <v>277</v>
      </c>
      <c r="B36" t="s">
        <v>44</v>
      </c>
      <c r="C36" s="19">
        <v>0.53236007690429688</v>
      </c>
      <c r="D36">
        <v>1</v>
      </c>
      <c r="E36" s="19">
        <v>0.47380158305168152</v>
      </c>
      <c r="F36">
        <v>1</v>
      </c>
      <c r="G36" s="19">
        <v>0.60848575830459595</v>
      </c>
      <c r="H36">
        <v>1</v>
      </c>
      <c r="I36" s="19">
        <v>0.50164163112640381</v>
      </c>
      <c r="J36">
        <v>1</v>
      </c>
      <c r="K36" s="19">
        <v>0.54551148414611816</v>
      </c>
      <c r="L36">
        <v>1</v>
      </c>
      <c r="M36">
        <v>0.61708348989486694</v>
      </c>
      <c r="N36">
        <v>0.6664741039276123</v>
      </c>
      <c r="O36">
        <v>0.9578622579574585</v>
      </c>
      <c r="P36">
        <v>0.52273076772689819</v>
      </c>
      <c r="Q36">
        <v>0.49864381551742554</v>
      </c>
      <c r="R36">
        <v>0.37199535965919495</v>
      </c>
      <c r="S36">
        <v>0.54293376207351685</v>
      </c>
      <c r="T36">
        <v>0.58893924951553345</v>
      </c>
      <c r="U36">
        <v>0.8747285008430481</v>
      </c>
      <c r="V36">
        <v>0.4626031219959259</v>
      </c>
      <c r="W36">
        <v>0.74022191762924194</v>
      </c>
      <c r="X36">
        <v>0.49309453368186951</v>
      </c>
      <c r="Y36">
        <v>0.60413837432861328</v>
      </c>
      <c r="Z36">
        <v>0.55632901191711426</v>
      </c>
      <c r="AA36">
        <v>0.67496657371520996</v>
      </c>
      <c r="AB36">
        <v>0.69380038976669312</v>
      </c>
      <c r="AC36">
        <v>0.6096653938293457</v>
      </c>
      <c r="AD36">
        <v>0.53350585699081421</v>
      </c>
      <c r="AE36">
        <v>0.50970762968063354</v>
      </c>
      <c r="AF36">
        <v>0.3227246105670929</v>
      </c>
      <c r="AG36">
        <v>0.40695187449455261</v>
      </c>
      <c r="AH36">
        <v>0.62305700778961182</v>
      </c>
      <c r="AI36">
        <v>0.58137238025665283</v>
      </c>
      <c r="AJ36">
        <v>0.46095761656761169</v>
      </c>
      <c r="AK36">
        <v>0.49587884545326233</v>
      </c>
      <c r="AL36">
        <v>0.25041291117668152</v>
      </c>
      <c r="AM36">
        <v>0.42605191469192505</v>
      </c>
      <c r="AN36">
        <v>0.16898377239704132</v>
      </c>
      <c r="AO36">
        <v>0.37622812390327454</v>
      </c>
      <c r="AP36">
        <v>0.71148604154586792</v>
      </c>
      <c r="AQ36">
        <v>0.61982995271682739</v>
      </c>
      <c r="AR36">
        <v>0.49490341544151306</v>
      </c>
      <c r="AS36">
        <v>0.68635839223861694</v>
      </c>
      <c r="AT36">
        <v>0.34657496213912964</v>
      </c>
      <c r="AU36">
        <v>0.62016820907592773</v>
      </c>
      <c r="AV36">
        <v>0.52370923757553101</v>
      </c>
      <c r="AW36">
        <v>0.28543776273727417</v>
      </c>
      <c r="AX36">
        <v>0.49397799372673035</v>
      </c>
      <c r="AY36">
        <v>0.41174277663230896</v>
      </c>
      <c r="AZ36">
        <v>0.46817216277122498</v>
      </c>
      <c r="BA36" s="19">
        <v>0.69103765487670898</v>
      </c>
      <c r="BB36">
        <v>1</v>
      </c>
      <c r="BC36" s="19">
        <v>0.50062805414199829</v>
      </c>
      <c r="BD36">
        <v>1</v>
      </c>
      <c r="BE36" s="19">
        <v>0.63230860233306885</v>
      </c>
      <c r="BF36">
        <v>7</v>
      </c>
      <c r="BG36" s="19">
        <v>0.49390086531639099</v>
      </c>
      <c r="BH36">
        <v>1</v>
      </c>
      <c r="BI36" s="19">
        <v>0.51808470487594604</v>
      </c>
      <c r="BJ36">
        <v>1</v>
      </c>
      <c r="BK36" s="19">
        <v>0.55061185359954834</v>
      </c>
      <c r="BL36">
        <v>1</v>
      </c>
      <c r="BM36" s="19">
        <v>0.33533185720443726</v>
      </c>
      <c r="BN36">
        <v>1</v>
      </c>
      <c r="BO36" s="19">
        <v>0.54420268535614014</v>
      </c>
      <c r="BP36">
        <v>5</v>
      </c>
      <c r="BQ36" s="19">
        <v>0.64266204833984375</v>
      </c>
      <c r="BR36">
        <v>1</v>
      </c>
      <c r="BS36" s="19">
        <v>0.41483268141746521</v>
      </c>
      <c r="BT36">
        <v>12</v>
      </c>
      <c r="BU36" s="47">
        <v>0.55775392055511475</v>
      </c>
      <c r="BV36" s="47">
        <v>6</v>
      </c>
      <c r="BW36">
        <v>0.55989217758178711</v>
      </c>
      <c r="BX36">
        <v>6</v>
      </c>
      <c r="BY36">
        <v>0.54088685308268725</v>
      </c>
      <c r="BZ36">
        <v>6</v>
      </c>
      <c r="CA36">
        <v>0.60167394599715063</v>
      </c>
      <c r="CB36">
        <v>4</v>
      </c>
      <c r="CC36">
        <v>0.64941167831465108</v>
      </c>
      <c r="CD36">
        <v>1</v>
      </c>
      <c r="CE36" s="20">
        <v>325147121</v>
      </c>
      <c r="CF36" s="19">
        <f t="shared" si="0"/>
        <v>19.599788317865332</v>
      </c>
      <c r="CG36" s="19">
        <f t="shared" si="1"/>
        <v>1</v>
      </c>
    </row>
    <row r="37" spans="1:85" x14ac:dyDescent="0.25">
      <c r="C37">
        <f>AVERAGE(C2:C36)</f>
        <v>0.36245551215500016</v>
      </c>
      <c r="E37">
        <f>AVERAGE(E2:E36)</f>
        <v>0.29332578493035211</v>
      </c>
      <c r="G37">
        <f>AVERAGE(G2:G36)</f>
        <v>0.42080644225086283</v>
      </c>
      <c r="I37">
        <f>AVERAGE(I2:I36)</f>
        <v>0.3610775971725837</v>
      </c>
      <c r="K37">
        <f>AVERAGE(K2:K36)</f>
        <v>0.37461222086568402</v>
      </c>
      <c r="M37">
        <f t="shared" ref="M37:BA37" si="2">AVERAGE(M2:M36)</f>
        <v>0.41042846270969935</v>
      </c>
      <c r="N37">
        <f t="shared" si="2"/>
        <v>0.60512062864644189</v>
      </c>
      <c r="O37">
        <f t="shared" si="2"/>
        <v>0.69103754089494929</v>
      </c>
      <c r="P37">
        <f t="shared" si="2"/>
        <v>0.38207993996994838</v>
      </c>
      <c r="Q37">
        <f t="shared" si="2"/>
        <v>0.40571508790765493</v>
      </c>
      <c r="R37">
        <f t="shared" si="2"/>
        <v>0.33754114508628846</v>
      </c>
      <c r="S37">
        <f t="shared" si="2"/>
        <v>0.47328631494726453</v>
      </c>
      <c r="T37">
        <f t="shared" si="2"/>
        <v>0.28385225656841484</v>
      </c>
      <c r="U37">
        <f t="shared" si="2"/>
        <v>0.63336109604154311</v>
      </c>
      <c r="V37">
        <f t="shared" si="2"/>
        <v>0.55548537671566012</v>
      </c>
      <c r="W37">
        <f t="shared" si="2"/>
        <v>0.67263704410621095</v>
      </c>
      <c r="X37">
        <f t="shared" si="2"/>
        <v>0.24995995270354407</v>
      </c>
      <c r="Y37">
        <f t="shared" si="2"/>
        <v>0.65591781394822257</v>
      </c>
      <c r="Z37">
        <f t="shared" si="2"/>
        <v>0.5786363010203367</v>
      </c>
      <c r="AA37">
        <f t="shared" si="2"/>
        <v>0.61138450396912436</v>
      </c>
      <c r="AB37">
        <f t="shared" si="2"/>
        <v>0.67742924605097088</v>
      </c>
      <c r="AC37">
        <f t="shared" si="2"/>
        <v>0.60159484658922469</v>
      </c>
      <c r="AD37">
        <f t="shared" si="2"/>
        <v>0.47303539897714342</v>
      </c>
      <c r="AE37">
        <f t="shared" si="2"/>
        <v>0.45730323834078651</v>
      </c>
      <c r="AF37">
        <f t="shared" si="2"/>
        <v>0.41302390741766432</v>
      </c>
      <c r="AG37">
        <f t="shared" si="2"/>
        <v>0.42588565647602084</v>
      </c>
      <c r="AH37">
        <f t="shared" si="2"/>
        <v>0.60116724669933319</v>
      </c>
      <c r="AI37">
        <f t="shared" si="2"/>
        <v>0.48680483805281777</v>
      </c>
      <c r="AJ37">
        <f t="shared" si="2"/>
        <v>0.38166039623985332</v>
      </c>
      <c r="AK37">
        <f t="shared" si="2"/>
        <v>0.25913338530808688</v>
      </c>
      <c r="AL37">
        <f t="shared" si="2"/>
        <v>0.26383871925728664</v>
      </c>
      <c r="AM37">
        <f t="shared" si="2"/>
        <v>0.40148825070687705</v>
      </c>
      <c r="AN37">
        <f t="shared" si="2"/>
        <v>0.2286117488252265</v>
      </c>
      <c r="AO37">
        <f t="shared" si="2"/>
        <v>0.33941691347530911</v>
      </c>
      <c r="AP37">
        <f t="shared" si="2"/>
        <v>0.24639398833470685</v>
      </c>
      <c r="AQ37">
        <f t="shared" si="2"/>
        <v>0.49020764316831317</v>
      </c>
      <c r="AR37">
        <f t="shared" si="2"/>
        <v>0.40515156728880747</v>
      </c>
      <c r="AS37">
        <f t="shared" si="2"/>
        <v>0.63302792779036932</v>
      </c>
      <c r="AT37">
        <f t="shared" si="2"/>
        <v>0.59454212657042915</v>
      </c>
      <c r="AU37">
        <f t="shared" si="2"/>
        <v>0.57672780645745136</v>
      </c>
      <c r="AV37">
        <f t="shared" si="2"/>
        <v>0.41316072217055727</v>
      </c>
      <c r="AW37">
        <f t="shared" si="2"/>
        <v>0.54125771692820956</v>
      </c>
      <c r="AX37">
        <f t="shared" si="2"/>
        <v>0.46352114847728182</v>
      </c>
      <c r="AY37">
        <f t="shared" si="2"/>
        <v>0.62475225244249621</v>
      </c>
      <c r="AZ37">
        <f t="shared" si="2"/>
        <v>0.39858310062970431</v>
      </c>
      <c r="BA37">
        <f t="shared" si="2"/>
        <v>0.4017814795335542</v>
      </c>
      <c r="BC37">
        <f>AVERAGE(BC2:BC36)</f>
        <v>0.28701894504613873</v>
      </c>
      <c r="BE37">
        <f>AVERAGE(BE2:BE36)</f>
        <v>0.47927435885729081</v>
      </c>
      <c r="BG37">
        <f>AVERAGE(BG2:BG36)</f>
        <v>0.37139453982159493</v>
      </c>
      <c r="BI37">
        <f>AVERAGE(BI2:BI36)</f>
        <v>0.35893794479360419</v>
      </c>
      <c r="BK37">
        <f>AVERAGE(BK2:BK36)</f>
        <v>0.29080662722928846</v>
      </c>
      <c r="BM37">
        <f>AVERAGE(BM2:BM36)</f>
        <v>0.22037602093389133</v>
      </c>
      <c r="BO37">
        <f>AVERAGE(BO2:BO36)</f>
        <v>0.42354117614336817</v>
      </c>
      <c r="BQ37">
        <f>AVERAGE(BQ2:BQ36)</f>
        <v>0.40650579657433961</v>
      </c>
      <c r="BS37">
        <f>AVERAGE(BS2:BS36)</f>
        <v>0.3849182358712106</v>
      </c>
      <c r="BU37">
        <f>AVERAGE(BU2:BU36)</f>
        <v>0.47543155380657742</v>
      </c>
      <c r="BW37">
        <f>AVERAGE(BW2:BW36)</f>
        <v>0.47400015329613404</v>
      </c>
      <c r="BY37">
        <f>AVERAGE(BY2:BY36)</f>
        <v>0.47065367452329288</v>
      </c>
      <c r="CA37">
        <f>AVERAGE(CA2:CA36)</f>
        <v>0.49043361249173029</v>
      </c>
      <c r="CC37">
        <f>AVERAGE(CC2:CC36)</f>
        <v>0.4932698982307413</v>
      </c>
    </row>
    <row r="56" spans="2:4" ht="17.399999999999999" x14ac:dyDescent="0.4">
      <c r="B56" s="27"/>
      <c r="D56" s="47"/>
    </row>
    <row r="57" spans="2:4" ht="17.399999999999999" x14ac:dyDescent="0.4">
      <c r="B57" s="27"/>
      <c r="D57" s="47"/>
    </row>
    <row r="58" spans="2:4" ht="17.399999999999999" x14ac:dyDescent="0.4">
      <c r="B58" s="27"/>
      <c r="D58" s="47"/>
    </row>
    <row r="59" spans="2:4" ht="17.399999999999999" x14ac:dyDescent="0.4">
      <c r="B59" s="26"/>
      <c r="D59" s="47"/>
    </row>
    <row r="60" spans="2:4" ht="17.399999999999999" x14ac:dyDescent="0.4">
      <c r="B60" s="27"/>
      <c r="D60" s="47"/>
    </row>
    <row r="61" spans="2:4" ht="17.399999999999999" x14ac:dyDescent="0.4">
      <c r="B61" s="27"/>
      <c r="D61" s="47"/>
    </row>
    <row r="62" spans="2:4" ht="17.399999999999999" x14ac:dyDescent="0.4">
      <c r="B62" s="27"/>
      <c r="D62" s="47"/>
    </row>
    <row r="63" spans="2:4" ht="17.399999999999999" x14ac:dyDescent="0.4">
      <c r="B63" s="26"/>
      <c r="D63" s="47"/>
    </row>
    <row r="64" spans="2:4" ht="17.399999999999999" x14ac:dyDescent="0.4">
      <c r="B64" s="27"/>
      <c r="D64" s="47"/>
    </row>
    <row r="65" spans="2:4" ht="17.399999999999999" x14ac:dyDescent="0.4">
      <c r="B65" s="26"/>
      <c r="D65" s="47"/>
    </row>
    <row r="66" spans="2:4" ht="17.399999999999999" x14ac:dyDescent="0.4">
      <c r="B66" s="27"/>
      <c r="D66" s="47"/>
    </row>
    <row r="67" spans="2:4" ht="17.399999999999999" x14ac:dyDescent="0.4">
      <c r="B67" s="27"/>
      <c r="D67" s="47"/>
    </row>
    <row r="68" spans="2:4" ht="17.399999999999999" x14ac:dyDescent="0.4">
      <c r="B68" s="26"/>
      <c r="D68" s="47"/>
    </row>
    <row r="69" spans="2:4" ht="17.399999999999999" x14ac:dyDescent="0.4">
      <c r="B69" s="26"/>
      <c r="D69" s="47"/>
    </row>
    <row r="70" spans="2:4" ht="17.399999999999999" x14ac:dyDescent="0.4">
      <c r="B70" s="26"/>
      <c r="D70" s="47"/>
    </row>
    <row r="71" spans="2:4" ht="17.399999999999999" x14ac:dyDescent="0.4">
      <c r="B71" s="26"/>
      <c r="D71" s="47"/>
    </row>
    <row r="72" spans="2:4" ht="17.399999999999999" x14ac:dyDescent="0.4">
      <c r="B72" s="26"/>
      <c r="D72" s="47"/>
    </row>
    <row r="73" spans="2:4" ht="17.399999999999999" x14ac:dyDescent="0.4">
      <c r="B73" s="26"/>
      <c r="D73" s="47"/>
    </row>
    <row r="74" spans="2:4" ht="17.399999999999999" x14ac:dyDescent="0.4">
      <c r="B74" s="27"/>
      <c r="D74" s="47"/>
    </row>
    <row r="75" spans="2:4" ht="17.399999999999999" x14ac:dyDescent="0.4">
      <c r="B75" s="27"/>
      <c r="D75" s="47"/>
    </row>
    <row r="76" spans="2:4" ht="17.399999999999999" x14ac:dyDescent="0.4">
      <c r="B76" s="27"/>
      <c r="D76" s="47"/>
    </row>
    <row r="77" spans="2:4" ht="17.399999999999999" x14ac:dyDescent="0.4">
      <c r="B77" s="26"/>
      <c r="D77" s="47"/>
    </row>
    <row r="78" spans="2:4" ht="17.399999999999999" x14ac:dyDescent="0.4">
      <c r="B78" s="27"/>
      <c r="D78" s="47"/>
    </row>
    <row r="79" spans="2:4" ht="17.399999999999999" x14ac:dyDescent="0.4">
      <c r="B79" s="27"/>
      <c r="D79" s="47"/>
    </row>
    <row r="80" spans="2:4" ht="17.399999999999999" x14ac:dyDescent="0.4">
      <c r="B80" s="27"/>
      <c r="D80" s="47"/>
    </row>
    <row r="81" spans="2:4" ht="17.399999999999999" x14ac:dyDescent="0.4">
      <c r="B81" s="26"/>
      <c r="D81" s="47"/>
    </row>
    <row r="82" spans="2:4" ht="17.399999999999999" x14ac:dyDescent="0.4">
      <c r="B82" s="27"/>
      <c r="D82" s="47"/>
    </row>
    <row r="83" spans="2:4" ht="17.399999999999999" x14ac:dyDescent="0.4">
      <c r="B83" s="27"/>
      <c r="D83" s="47"/>
    </row>
    <row r="84" spans="2:4" ht="17.399999999999999" x14ac:dyDescent="0.4">
      <c r="B84" s="26"/>
      <c r="D84" s="47"/>
    </row>
    <row r="85" spans="2:4" ht="17.399999999999999" x14ac:dyDescent="0.4">
      <c r="B85" s="27"/>
      <c r="D85" s="47"/>
    </row>
    <row r="86" spans="2:4" ht="17.399999999999999" x14ac:dyDescent="0.4">
      <c r="B86" s="26"/>
      <c r="D86" s="47"/>
    </row>
    <row r="87" spans="2:4" ht="17.399999999999999" x14ac:dyDescent="0.4">
      <c r="B87" s="27"/>
      <c r="D87" s="47"/>
    </row>
    <row r="88" spans="2:4" ht="17.399999999999999" x14ac:dyDescent="0.4">
      <c r="B88" s="26"/>
      <c r="D88" s="47"/>
    </row>
    <row r="89" spans="2:4" ht="17.399999999999999" x14ac:dyDescent="0.4">
      <c r="B89" s="27"/>
      <c r="D89" s="47"/>
    </row>
    <row r="90" spans="2:4" ht="17.399999999999999" x14ac:dyDescent="0.4">
      <c r="B90" s="27"/>
      <c r="D90" s="4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36"/>
  <sheetViews>
    <sheetView workbookViewId="0">
      <selection activeCell="BT2" sqref="A2:BT2"/>
    </sheetView>
  </sheetViews>
  <sheetFormatPr defaultColWidth="9.109375" defaultRowHeight="13.2" x14ac:dyDescent="0.25"/>
  <cols>
    <col min="1" max="1" width="9.109375" style="47"/>
    <col min="2" max="2" width="8.88671875"/>
    <col min="3" max="72" width="9.109375" style="47"/>
    <col min="73" max="73" width="9.6640625" style="47" bestFit="1" customWidth="1"/>
    <col min="74" max="16384" width="9.109375" style="47"/>
  </cols>
  <sheetData>
    <row r="1" spans="1:75" x14ac:dyDescent="0.25">
      <c r="A1" s="47" t="s">
        <v>486</v>
      </c>
      <c r="B1" t="s">
        <v>9</v>
      </c>
      <c r="C1" s="47" t="s">
        <v>159</v>
      </c>
      <c r="D1" s="47" t="s">
        <v>160</v>
      </c>
      <c r="E1" s="47" t="s">
        <v>161</v>
      </c>
      <c r="F1" s="47" t="s">
        <v>162</v>
      </c>
      <c r="G1" s="47" t="s">
        <v>195</v>
      </c>
      <c r="H1" s="47" t="s">
        <v>196</v>
      </c>
      <c r="I1" s="47" t="s">
        <v>197</v>
      </c>
      <c r="J1" s="47" t="s">
        <v>198</v>
      </c>
      <c r="K1" s="47" t="s">
        <v>163</v>
      </c>
      <c r="L1" s="47" t="s">
        <v>164</v>
      </c>
      <c r="M1" s="47" t="s">
        <v>165</v>
      </c>
      <c r="N1" s="47" t="s">
        <v>166</v>
      </c>
      <c r="O1" s="47" t="s">
        <v>167</v>
      </c>
      <c r="P1" s="47" t="s">
        <v>168</v>
      </c>
      <c r="Q1" s="47" t="s">
        <v>169</v>
      </c>
      <c r="R1" s="47" t="s">
        <v>170</v>
      </c>
      <c r="S1" s="47" t="s">
        <v>171</v>
      </c>
      <c r="T1" s="47" t="s">
        <v>172</v>
      </c>
      <c r="U1" s="47" t="s">
        <v>173</v>
      </c>
      <c r="V1" s="47" t="s">
        <v>174</v>
      </c>
      <c r="W1" s="47" t="s">
        <v>175</v>
      </c>
      <c r="X1" s="47" t="s">
        <v>176</v>
      </c>
      <c r="Y1" s="47" t="s">
        <v>177</v>
      </c>
      <c r="Z1" s="47" t="s">
        <v>178</v>
      </c>
      <c r="AA1" s="47" t="s">
        <v>179</v>
      </c>
      <c r="AB1" s="47" t="s">
        <v>180</v>
      </c>
      <c r="AC1" s="47" t="s">
        <v>181</v>
      </c>
      <c r="AD1" s="47" t="s">
        <v>182</v>
      </c>
      <c r="AE1" s="47" t="s">
        <v>199</v>
      </c>
      <c r="AF1" s="47" t="s">
        <v>200</v>
      </c>
      <c r="AG1" s="47" t="s">
        <v>201</v>
      </c>
      <c r="AH1" s="47" t="s">
        <v>202</v>
      </c>
      <c r="AI1" s="47" t="s">
        <v>183</v>
      </c>
      <c r="AJ1" s="47" t="s">
        <v>184</v>
      </c>
      <c r="AK1" s="47" t="s">
        <v>185</v>
      </c>
      <c r="AL1" s="47" t="s">
        <v>186</v>
      </c>
      <c r="AM1" s="47" t="s">
        <v>191</v>
      </c>
      <c r="AN1" s="47" t="s">
        <v>192</v>
      </c>
      <c r="AO1" s="47" t="s">
        <v>193</v>
      </c>
      <c r="AP1" s="47" t="s">
        <v>194</v>
      </c>
      <c r="AQ1" s="230" t="s">
        <v>46</v>
      </c>
      <c r="AR1" s="230" t="s">
        <v>487</v>
      </c>
      <c r="AS1" s="230" t="s">
        <v>48</v>
      </c>
      <c r="AT1" s="230" t="s">
        <v>488</v>
      </c>
      <c r="AU1" s="230" t="s">
        <v>50</v>
      </c>
      <c r="AV1" s="230" t="s">
        <v>489</v>
      </c>
      <c r="AW1" s="230" t="s">
        <v>52</v>
      </c>
      <c r="AX1" s="230" t="s">
        <v>490</v>
      </c>
      <c r="AY1" s="230" t="s">
        <v>54</v>
      </c>
      <c r="AZ1" s="230" t="s">
        <v>491</v>
      </c>
      <c r="BA1" s="230" t="s">
        <v>56</v>
      </c>
      <c r="BB1" s="230" t="s">
        <v>492</v>
      </c>
      <c r="BC1" s="230" t="s">
        <v>57</v>
      </c>
      <c r="BD1" s="230" t="s">
        <v>493</v>
      </c>
      <c r="BE1" s="230" t="s">
        <v>59</v>
      </c>
      <c r="BF1" s="230" t="s">
        <v>494</v>
      </c>
      <c r="BG1" s="230" t="s">
        <v>61</v>
      </c>
      <c r="BH1" s="230" t="s">
        <v>495</v>
      </c>
      <c r="BI1" s="230" t="s">
        <v>63</v>
      </c>
      <c r="BJ1" s="230" t="s">
        <v>496</v>
      </c>
      <c r="BK1" s="230" t="s">
        <v>497</v>
      </c>
      <c r="BL1" s="230" t="s">
        <v>498</v>
      </c>
      <c r="BM1" s="230" t="s">
        <v>499</v>
      </c>
      <c r="BN1" s="230" t="s">
        <v>500</v>
      </c>
      <c r="BO1" s="230" t="s">
        <v>501</v>
      </c>
      <c r="BP1" s="230" t="s">
        <v>502</v>
      </c>
      <c r="BQ1" s="230" t="s">
        <v>503</v>
      </c>
      <c r="BR1" s="230" t="s">
        <v>504</v>
      </c>
      <c r="BS1" s="230" t="s">
        <v>505</v>
      </c>
      <c r="BT1" s="230" t="s">
        <v>506</v>
      </c>
      <c r="BU1" s="47" t="s">
        <v>678</v>
      </c>
      <c r="BV1" s="47" t="s">
        <v>679</v>
      </c>
      <c r="BW1" s="1" t="s">
        <v>655</v>
      </c>
    </row>
    <row r="2" spans="1:75" x14ac:dyDescent="0.25">
      <c r="A2" s="47" t="s">
        <v>507</v>
      </c>
      <c r="B2" t="s">
        <v>10</v>
      </c>
      <c r="C2" s="47">
        <v>0.39726746082305908</v>
      </c>
      <c r="D2" s="47">
        <v>0.61297643184661865</v>
      </c>
      <c r="E2" s="47">
        <v>0.93784499168395996</v>
      </c>
      <c r="F2" s="47">
        <v>0.46222740411758423</v>
      </c>
      <c r="G2" s="47">
        <v>0.51603567600250244</v>
      </c>
      <c r="H2" s="47">
        <v>0.31439676880836487</v>
      </c>
      <c r="I2" s="47">
        <v>0.55876994132995605</v>
      </c>
      <c r="J2" s="47">
        <v>0.31383490562438965</v>
      </c>
      <c r="K2" s="47">
        <v>0.79525357484817505</v>
      </c>
      <c r="L2" s="47">
        <v>0.58722382783889771</v>
      </c>
      <c r="M2" s="47">
        <v>0.86108970642089844</v>
      </c>
      <c r="N2" s="47">
        <v>0.21085047721862793</v>
      </c>
      <c r="O2" s="47">
        <v>0.70034444332122803</v>
      </c>
      <c r="P2" s="47">
        <v>0.74634677171707153</v>
      </c>
      <c r="Q2" s="47">
        <v>0.66099196672439575</v>
      </c>
      <c r="R2" s="47">
        <v>0.7927665114402771</v>
      </c>
      <c r="S2" s="47">
        <v>0.7967153787612915</v>
      </c>
      <c r="T2" s="47">
        <v>0.48899686336517334</v>
      </c>
      <c r="U2" s="47">
        <v>0.60502928495407104</v>
      </c>
      <c r="V2" s="47">
        <v>0.34920930862426758</v>
      </c>
      <c r="W2" s="47">
        <v>0.42846208810806274</v>
      </c>
      <c r="X2" s="47">
        <v>0.97408270835876465</v>
      </c>
      <c r="Y2" s="47">
        <v>0.4046575129032135</v>
      </c>
      <c r="Z2" s="47">
        <v>0.38213822245597839</v>
      </c>
      <c r="AA2" s="47">
        <v>0.70914256572723389</v>
      </c>
      <c r="AB2" s="47">
        <v>0.38413512706756592</v>
      </c>
      <c r="AC2" s="47">
        <v>0.11470267921686172</v>
      </c>
      <c r="AD2" s="47">
        <v>0.52545112371444702</v>
      </c>
      <c r="AE2" s="47">
        <v>0.27404338121414185</v>
      </c>
      <c r="AF2" s="47">
        <v>0.16834084689617157</v>
      </c>
      <c r="AG2" s="47">
        <v>0.25680086016654968</v>
      </c>
      <c r="AH2" s="47">
        <v>0.5724637508392334</v>
      </c>
      <c r="AI2" s="47">
        <v>0.82702463865280151</v>
      </c>
      <c r="AJ2" s="47">
        <v>0.43128520250320435</v>
      </c>
      <c r="AK2" s="47">
        <v>0.60606426000595093</v>
      </c>
      <c r="AL2" s="47">
        <v>0.46701309084892273</v>
      </c>
      <c r="AM2" s="71">
        <v>0.72162407636642456</v>
      </c>
      <c r="AN2" s="71">
        <v>0.34455129504203796</v>
      </c>
      <c r="AO2" s="71">
        <v>0.55680054426193237</v>
      </c>
      <c r="AP2" s="71">
        <v>0.36708927154541016</v>
      </c>
      <c r="AQ2" s="231">
        <v>0.48908861280455457</v>
      </c>
      <c r="AR2" s="230">
        <v>12</v>
      </c>
      <c r="AS2" s="231">
        <v>0.34557130804349911</v>
      </c>
      <c r="AT2" s="230">
        <v>9</v>
      </c>
      <c r="AU2" s="231">
        <v>0.58854391350012192</v>
      </c>
      <c r="AV2" s="230">
        <v>10</v>
      </c>
      <c r="AW2" s="231">
        <v>0.45451898096059384</v>
      </c>
      <c r="AX2" s="230">
        <v>13</v>
      </c>
      <c r="AY2" s="231">
        <v>0.44424940594747148</v>
      </c>
      <c r="AZ2" s="230">
        <v>5</v>
      </c>
      <c r="BA2" s="231">
        <v>0.25803626143041108</v>
      </c>
      <c r="BB2" s="230">
        <v>15</v>
      </c>
      <c r="BC2" s="231">
        <v>0.35173873754113361</v>
      </c>
      <c r="BD2" s="230">
        <v>1</v>
      </c>
      <c r="BE2" s="231">
        <v>0.47307276851180141</v>
      </c>
      <c r="BF2" s="232">
        <v>15</v>
      </c>
      <c r="BG2" s="231">
        <v>0.49803745104764635</v>
      </c>
      <c r="BH2" s="230">
        <v>8</v>
      </c>
      <c r="BI2" s="231">
        <v>0.40381350161662494</v>
      </c>
      <c r="BJ2" s="232">
        <v>16</v>
      </c>
      <c r="BK2" s="231">
        <v>0.36062359503776514</v>
      </c>
      <c r="BL2" s="232">
        <v>6</v>
      </c>
      <c r="BM2" s="231">
        <v>0.45150566922220098</v>
      </c>
      <c r="BN2" s="232">
        <v>10</v>
      </c>
      <c r="BO2" s="231">
        <v>0.41007730135769904</v>
      </c>
      <c r="BP2" s="232">
        <v>10</v>
      </c>
      <c r="BQ2" s="231">
        <v>0.50046180126815087</v>
      </c>
      <c r="BR2" s="232">
        <v>3</v>
      </c>
      <c r="BS2" s="231">
        <v>0.43066710381611306</v>
      </c>
      <c r="BT2" s="232">
        <v>7</v>
      </c>
      <c r="BU2" s="47">
        <v>24601860</v>
      </c>
      <c r="BV2" s="47">
        <f>LN(BU2)</f>
        <v>17.018332607800414</v>
      </c>
      <c r="BW2" s="19">
        <f>(50/100)*(BV2-MIN($BV$2:$BV$36))/(MAX($BV$2:$BV$36)-MIN($BV$2:$BV$36))+0.5</f>
        <v>0.81165883040092668</v>
      </c>
    </row>
    <row r="3" spans="1:75" x14ac:dyDescent="0.25">
      <c r="A3" s="47" t="s">
        <v>279</v>
      </c>
      <c r="B3" t="s">
        <v>11</v>
      </c>
      <c r="C3" s="47">
        <v>0.41988655924797058</v>
      </c>
      <c r="D3" s="47">
        <v>0.72001266479492188</v>
      </c>
      <c r="E3" s="47">
        <v>0.58204138278961182</v>
      </c>
      <c r="F3" s="47">
        <v>0.40632149577140808</v>
      </c>
      <c r="G3" s="47">
        <v>0.45665150880813599</v>
      </c>
      <c r="H3" s="47">
        <v>0.35443279147148132</v>
      </c>
      <c r="I3" s="47">
        <v>0.47387787699699402</v>
      </c>
      <c r="J3" s="47">
        <v>0.44277706742286682</v>
      </c>
      <c r="K3" s="47">
        <v>0.80585223436355591</v>
      </c>
      <c r="L3" s="47">
        <v>0.62794715166091919</v>
      </c>
      <c r="M3" s="47">
        <v>0.85395240783691406</v>
      </c>
      <c r="N3" s="47">
        <v>0.12674640119075775</v>
      </c>
      <c r="O3" s="47">
        <v>0.70464980602264404</v>
      </c>
      <c r="P3" s="47">
        <v>0.58234685659408569</v>
      </c>
      <c r="Q3" s="47">
        <v>0.54260683059692383</v>
      </c>
      <c r="R3" s="47">
        <v>0.6848481297492981</v>
      </c>
      <c r="S3" s="47">
        <v>0.875541090965271</v>
      </c>
      <c r="T3" s="47">
        <v>0.59240680932998657</v>
      </c>
      <c r="U3" s="47">
        <v>0.43515464663505554</v>
      </c>
      <c r="V3" s="47">
        <v>0.65062952041625977</v>
      </c>
      <c r="W3" s="47">
        <v>0.50452429056167603</v>
      </c>
      <c r="X3" s="47">
        <v>0.46501287817955017</v>
      </c>
      <c r="Y3" s="47">
        <v>0.76615875959396362</v>
      </c>
      <c r="Z3" s="47">
        <v>0.25485920906066895</v>
      </c>
      <c r="AA3" s="47">
        <v>0.28325700759887695</v>
      </c>
      <c r="AB3" s="47">
        <v>0.11980631947517395</v>
      </c>
      <c r="AC3" s="47">
        <v>0.43466600775718689</v>
      </c>
      <c r="AD3" s="47">
        <v>0.18720217049121857</v>
      </c>
      <c r="AE3" s="47">
        <v>0.33995896577835083</v>
      </c>
      <c r="AF3" s="47">
        <v>0.17782562971115112</v>
      </c>
      <c r="AG3" s="47">
        <v>0.28182807564735413</v>
      </c>
      <c r="AH3" s="47">
        <v>0.61073052883148193</v>
      </c>
      <c r="AI3" s="47">
        <v>0.74700522422790527</v>
      </c>
      <c r="AJ3" s="47">
        <v>0.79899054765701294</v>
      </c>
      <c r="AK3" s="47">
        <v>0.69922137260437012</v>
      </c>
      <c r="AL3" s="47">
        <v>0.60320067405700684</v>
      </c>
      <c r="AM3" s="71">
        <v>0.58360999822616577</v>
      </c>
      <c r="AN3" s="71">
        <v>0.59043532609939575</v>
      </c>
      <c r="AO3" s="71">
        <v>0.69022965431213379</v>
      </c>
      <c r="AP3" s="71">
        <v>0.57674974203109741</v>
      </c>
      <c r="AQ3" s="231">
        <v>0.39193614556323497</v>
      </c>
      <c r="AR3" s="230">
        <v>20</v>
      </c>
      <c r="AS3" s="231">
        <v>0.3181767257714862</v>
      </c>
      <c r="AT3" s="230">
        <v>15</v>
      </c>
      <c r="AU3" s="231">
        <v>0.46305596335217336</v>
      </c>
      <c r="AV3" s="230">
        <v>19</v>
      </c>
      <c r="AW3" s="231">
        <v>0.47028980365046802</v>
      </c>
      <c r="AX3" s="230">
        <v>9</v>
      </c>
      <c r="AY3" s="231">
        <v>0.36657634445388848</v>
      </c>
      <c r="AZ3" s="230">
        <v>17</v>
      </c>
      <c r="BA3" s="231">
        <v>0.25972575503781231</v>
      </c>
      <c r="BB3" s="230">
        <v>14</v>
      </c>
      <c r="BC3" s="231">
        <v>0.18874918269801474</v>
      </c>
      <c r="BD3" s="230">
        <v>25</v>
      </c>
      <c r="BE3" s="231">
        <v>0.52455846828906794</v>
      </c>
      <c r="BF3" s="232">
        <v>7</v>
      </c>
      <c r="BG3" s="231">
        <v>0.44464875848764374</v>
      </c>
      <c r="BH3" s="230">
        <v>13</v>
      </c>
      <c r="BI3" s="231">
        <v>0.44953385639319177</v>
      </c>
      <c r="BJ3" s="232">
        <v>9</v>
      </c>
      <c r="BK3" s="231">
        <v>0.33473008206089061</v>
      </c>
      <c r="BL3" s="232">
        <v>13</v>
      </c>
      <c r="BM3" s="231">
        <v>0.42428028742612756</v>
      </c>
      <c r="BN3" s="232">
        <v>15</v>
      </c>
      <c r="BO3" s="231">
        <v>0.37046790070552638</v>
      </c>
      <c r="BP3" s="232">
        <v>17</v>
      </c>
      <c r="BQ3" s="231">
        <v>0.42142214006757828</v>
      </c>
      <c r="BR3" s="232">
        <v>11</v>
      </c>
      <c r="BS3" s="231">
        <v>0.38772510256503073</v>
      </c>
      <c r="BT3" s="232">
        <v>16</v>
      </c>
      <c r="BU3" s="47">
        <v>8797566</v>
      </c>
      <c r="BV3" s="47">
        <f t="shared" ref="BV3:BV36" si="0">LN(BU3)</f>
        <v>15.989985650281024</v>
      </c>
      <c r="BW3" s="19">
        <f t="shared" ref="BW3:BW36" si="1">(50/100)*(BV3-MIN($BV$2:$BV$36))/(MAX($BV$2:$BV$36)-MIN($BV$2:$BV$36))+0.5</f>
        <v>0.73663136896600634</v>
      </c>
    </row>
    <row r="4" spans="1:75" x14ac:dyDescent="0.25">
      <c r="A4" s="47" t="s">
        <v>280</v>
      </c>
      <c r="B4" t="s">
        <v>12</v>
      </c>
      <c r="C4" s="47">
        <v>0.43306258320808411</v>
      </c>
      <c r="D4" s="47">
        <v>0.59750723838806152</v>
      </c>
      <c r="E4" s="47">
        <v>0.33368322253227234</v>
      </c>
      <c r="F4" s="47">
        <v>0.47540754079818726</v>
      </c>
      <c r="G4" s="47">
        <v>0.3965894877910614</v>
      </c>
      <c r="H4" s="47">
        <v>0.3704795241355896</v>
      </c>
      <c r="I4" s="47">
        <v>0.49977317452430725</v>
      </c>
      <c r="J4" s="47">
        <v>0.29453372955322266</v>
      </c>
      <c r="K4" s="47">
        <v>0.68440645933151245</v>
      </c>
      <c r="L4" s="47">
        <v>0.46971294283866882</v>
      </c>
      <c r="M4" s="47">
        <v>0.7979467511177063</v>
      </c>
      <c r="N4" s="47">
        <v>0.13739323616027832</v>
      </c>
      <c r="O4" s="47">
        <v>0.69718712568283081</v>
      </c>
      <c r="P4" s="47">
        <v>0.52364933490753174</v>
      </c>
      <c r="Q4" s="47">
        <v>0.66268438100814819</v>
      </c>
      <c r="R4" s="47">
        <v>0.48520782589912415</v>
      </c>
      <c r="S4" s="47">
        <v>0.79041016101837158</v>
      </c>
      <c r="T4" s="47">
        <v>0.50150197744369507</v>
      </c>
      <c r="U4" s="47">
        <v>0.38884919881820679</v>
      </c>
      <c r="V4" s="47">
        <v>0.75954461097717285</v>
      </c>
      <c r="W4" s="47">
        <v>0.56010568141937256</v>
      </c>
      <c r="X4" s="47">
        <v>0.65032744407653809</v>
      </c>
      <c r="Y4" s="47">
        <v>0.64986610412597656</v>
      </c>
      <c r="Z4" s="47">
        <v>0.50131714344024658</v>
      </c>
      <c r="AA4" s="47">
        <v>0.162334144115448</v>
      </c>
      <c r="AB4" s="47">
        <v>0.14094279706478119</v>
      </c>
      <c r="AC4" s="47">
        <v>0.43466600775718689</v>
      </c>
      <c r="AD4" s="47">
        <v>0.21062080562114716</v>
      </c>
      <c r="AE4" s="47">
        <v>0.38171744346618652</v>
      </c>
      <c r="AF4" s="47">
        <v>0.14083534479141235</v>
      </c>
      <c r="AG4" s="47">
        <v>0.20239390432834625</v>
      </c>
      <c r="AH4" s="47">
        <v>0.36911791563034058</v>
      </c>
      <c r="AI4" s="47">
        <v>0.71428585052490234</v>
      </c>
      <c r="AJ4" s="47">
        <v>0.52527642250061035</v>
      </c>
      <c r="AK4" s="47">
        <v>0.63314580917358398</v>
      </c>
      <c r="AL4" s="47">
        <v>0.56463134288787842</v>
      </c>
      <c r="AM4" s="71">
        <v>0.51021826267242432</v>
      </c>
      <c r="AN4" s="71">
        <v>0.47884950041770935</v>
      </c>
      <c r="AO4" s="71">
        <v>0.85747659206390381</v>
      </c>
      <c r="AP4" s="71">
        <v>0.37412506341934204</v>
      </c>
      <c r="AQ4" s="231">
        <v>0.34741014012349375</v>
      </c>
      <c r="AR4" s="230">
        <v>23</v>
      </c>
      <c r="AS4" s="231">
        <v>0.29485753618185234</v>
      </c>
      <c r="AT4" s="230">
        <v>18</v>
      </c>
      <c r="AU4" s="231">
        <v>0.44732182013163796</v>
      </c>
      <c r="AV4" s="230">
        <v>20</v>
      </c>
      <c r="AW4" s="231">
        <v>0.4608388150002159</v>
      </c>
      <c r="AX4" s="230">
        <v>11</v>
      </c>
      <c r="AY4" s="231">
        <v>0.44597870673724471</v>
      </c>
      <c r="AZ4" s="230">
        <v>3</v>
      </c>
      <c r="BA4" s="231">
        <v>0.20660828658679506</v>
      </c>
      <c r="BB4" s="230">
        <v>21</v>
      </c>
      <c r="BC4" s="231">
        <v>0.17913122611329524</v>
      </c>
      <c r="BD4" s="230">
        <v>26</v>
      </c>
      <c r="BE4" s="231">
        <v>0.46027858034611668</v>
      </c>
      <c r="BF4" s="232">
        <v>16</v>
      </c>
      <c r="BG4" s="231">
        <v>0.39458331175483013</v>
      </c>
      <c r="BH4" s="230">
        <v>22</v>
      </c>
      <c r="BI4" s="231">
        <v>0.41936164000072845</v>
      </c>
      <c r="BJ4" s="232">
        <v>13</v>
      </c>
      <c r="BK4" s="231">
        <v>0.31513640529088</v>
      </c>
      <c r="BL4" s="232">
        <v>18</v>
      </c>
      <c r="BM4" s="231">
        <v>0.41247345069782798</v>
      </c>
      <c r="BN4" s="232">
        <v>17</v>
      </c>
      <c r="BO4" s="231">
        <v>0.33229735671153882</v>
      </c>
      <c r="BP4" s="232">
        <v>20</v>
      </c>
      <c r="BQ4" s="231">
        <v>0.40264082149505376</v>
      </c>
      <c r="BR4" s="232">
        <v>18</v>
      </c>
      <c r="BS4" s="231">
        <v>0.36563701417683542</v>
      </c>
      <c r="BT4" s="232">
        <v>19</v>
      </c>
      <c r="BU4" s="47">
        <v>11375158</v>
      </c>
      <c r="BV4" s="47">
        <f t="shared" si="0"/>
        <v>16.246942412814711</v>
      </c>
      <c r="BW4" s="19">
        <f t="shared" si="1"/>
        <v>0.75537875130663501</v>
      </c>
    </row>
    <row r="5" spans="1:75" x14ac:dyDescent="0.25">
      <c r="A5" s="47" t="s">
        <v>221</v>
      </c>
      <c r="B5" t="s">
        <v>13</v>
      </c>
      <c r="C5" s="47">
        <v>0.45650288462638855</v>
      </c>
      <c r="D5" s="47">
        <v>0.55956918001174927</v>
      </c>
      <c r="E5" s="47">
        <v>0.78238743543624878</v>
      </c>
      <c r="F5" s="47">
        <v>0.4800296425819397</v>
      </c>
      <c r="G5" s="47">
        <v>0.58412861824035645</v>
      </c>
      <c r="H5" s="47">
        <v>0.33258324861526489</v>
      </c>
      <c r="I5" s="47">
        <v>0.53530818223953247</v>
      </c>
      <c r="J5" s="47">
        <v>0.25356596708297729</v>
      </c>
      <c r="K5" s="47">
        <v>0.82229125499725342</v>
      </c>
      <c r="L5" s="47">
        <v>0.76823937892913818</v>
      </c>
      <c r="M5" s="47">
        <v>0.7940552830696106</v>
      </c>
      <c r="N5" s="47">
        <v>0.19175633788108826</v>
      </c>
      <c r="O5" s="47">
        <v>0.84644085168838501</v>
      </c>
      <c r="P5" s="47">
        <v>0.76161313056945801</v>
      </c>
      <c r="Q5" s="47">
        <v>0.73425233364105225</v>
      </c>
      <c r="R5" s="47">
        <v>0.76278787851333618</v>
      </c>
      <c r="S5" s="47">
        <v>0.79412651062011719</v>
      </c>
      <c r="T5" s="47">
        <v>0.54647707939147949</v>
      </c>
      <c r="U5" s="47">
        <v>0.47791555523872375</v>
      </c>
      <c r="V5" s="47">
        <v>0.36958777904510498</v>
      </c>
      <c r="W5" s="47">
        <v>0.41263917088508606</v>
      </c>
      <c r="X5" s="47">
        <v>0.82882297039031982</v>
      </c>
      <c r="Y5" s="47">
        <v>0.20000000298023224</v>
      </c>
      <c r="Z5" s="47">
        <v>0.20947597920894623</v>
      </c>
      <c r="AA5" s="47">
        <v>0.59590744972229004</v>
      </c>
      <c r="AB5" s="47">
        <v>0.28583401441574097</v>
      </c>
      <c r="AC5" s="47">
        <v>0.11506205797195435</v>
      </c>
      <c r="AD5" s="47">
        <v>4.854336753487587E-2</v>
      </c>
      <c r="AE5" s="47">
        <v>0.41264146566390991</v>
      </c>
      <c r="AF5" s="47">
        <v>0.12224245071411133</v>
      </c>
      <c r="AG5" s="47">
        <v>0.36779108643531799</v>
      </c>
      <c r="AH5" s="47">
        <v>0.48115867376327515</v>
      </c>
      <c r="AI5" s="47">
        <v>0.82147413492202759</v>
      </c>
      <c r="AJ5" s="47">
        <v>0.49441421031951904</v>
      </c>
      <c r="AK5" s="47">
        <v>0.77637678384780884</v>
      </c>
      <c r="AL5" s="47">
        <v>0.49380040168762207</v>
      </c>
      <c r="AM5" s="71">
        <v>0.7173689603805542</v>
      </c>
      <c r="AN5" s="71">
        <v>0.34832337498664856</v>
      </c>
      <c r="AO5" s="71">
        <v>0.50476396083831787</v>
      </c>
      <c r="AP5" s="71">
        <v>0.31666988134384155</v>
      </c>
      <c r="AQ5" s="231">
        <v>0.47877948796754888</v>
      </c>
      <c r="AR5" s="230">
        <v>13</v>
      </c>
      <c r="AS5" s="231">
        <v>0.35839520424569182</v>
      </c>
      <c r="AT5" s="230">
        <v>8</v>
      </c>
      <c r="AU5" s="231">
        <v>0.65247422079165995</v>
      </c>
      <c r="AV5" s="230">
        <v>3</v>
      </c>
      <c r="AW5" s="231">
        <v>0.45978747483519844</v>
      </c>
      <c r="AX5" s="230">
        <v>12</v>
      </c>
      <c r="AY5" s="231">
        <v>0.34691204764947592</v>
      </c>
      <c r="AZ5" s="230">
        <v>19</v>
      </c>
      <c r="BA5" s="231">
        <v>0.29078531079964609</v>
      </c>
      <c r="BB5" s="230">
        <v>11</v>
      </c>
      <c r="BC5" s="231">
        <v>0.21965899669952585</v>
      </c>
      <c r="BD5" s="230">
        <v>21</v>
      </c>
      <c r="BE5" s="231">
        <v>0.54341059770306865</v>
      </c>
      <c r="BF5" s="232">
        <v>5</v>
      </c>
      <c r="BG5" s="231">
        <v>0.54136746208998587</v>
      </c>
      <c r="BH5" s="230">
        <v>2</v>
      </c>
      <c r="BI5" s="231">
        <v>0.39654230261133383</v>
      </c>
      <c r="BJ5" s="232">
        <v>19</v>
      </c>
      <c r="BK5" s="231">
        <v>0.30320752222229574</v>
      </c>
      <c r="BL5" s="232">
        <v>20</v>
      </c>
      <c r="BM5" s="231">
        <v>0.44446015021644192</v>
      </c>
      <c r="BN5" s="232">
        <v>12</v>
      </c>
      <c r="BO5" s="231">
        <v>0.4243049896286224</v>
      </c>
      <c r="BP5" s="232">
        <v>8</v>
      </c>
      <c r="BQ5" s="231">
        <v>0.54327252498104284</v>
      </c>
      <c r="BR5" s="232">
        <v>2</v>
      </c>
      <c r="BS5" s="231">
        <v>0.42881129049973127</v>
      </c>
      <c r="BT5" s="232">
        <v>8</v>
      </c>
      <c r="BU5" s="47">
        <v>36540268</v>
      </c>
      <c r="BV5" s="47">
        <f t="shared" si="0"/>
        <v>17.413925443315261</v>
      </c>
      <c r="BW5" s="19">
        <f t="shared" si="1"/>
        <v>0.8405210018630922</v>
      </c>
    </row>
    <row r="6" spans="1:75" x14ac:dyDescent="0.25">
      <c r="A6" s="47" t="s">
        <v>223</v>
      </c>
      <c r="B6" t="s">
        <v>15</v>
      </c>
      <c r="C6" s="47">
        <v>0.30777186155319214</v>
      </c>
      <c r="D6" s="47">
        <v>0.26394492387771606</v>
      </c>
      <c r="E6" s="47">
        <v>0.52459633350372314</v>
      </c>
      <c r="F6" s="47">
        <v>7.2920426726341248E-2</v>
      </c>
      <c r="G6" s="47">
        <v>0.66289889812469482</v>
      </c>
      <c r="H6" s="47">
        <v>0.39902412891387939</v>
      </c>
      <c r="I6" s="47">
        <v>0.3450380265712738</v>
      </c>
      <c r="J6" s="47">
        <v>1.9411887973546982E-2</v>
      </c>
      <c r="K6" s="47">
        <v>0.50116384029388428</v>
      </c>
      <c r="L6" s="47">
        <v>0.36945989727973938</v>
      </c>
      <c r="M6" s="47">
        <v>0.24608258903026581</v>
      </c>
      <c r="N6" s="47">
        <v>0.50583672523498535</v>
      </c>
      <c r="O6" s="47">
        <v>0.44646960496902466</v>
      </c>
      <c r="P6" s="47">
        <v>0.53774482011795044</v>
      </c>
      <c r="Q6" s="47">
        <v>0.62074428796768188</v>
      </c>
      <c r="R6" s="47">
        <v>0.48840811848640442</v>
      </c>
      <c r="S6" s="47">
        <v>0.65585696697235107</v>
      </c>
      <c r="T6" s="47">
        <v>0.36321499943733215</v>
      </c>
      <c r="U6" s="47">
        <v>0.40572938323020935</v>
      </c>
      <c r="V6" s="47">
        <v>0.10596194118261337</v>
      </c>
      <c r="W6" s="47">
        <v>2.411172166466713E-2</v>
      </c>
      <c r="X6" s="47">
        <v>0.31236934661865234</v>
      </c>
      <c r="Y6" s="47">
        <v>0.32183378934860229</v>
      </c>
      <c r="Z6" s="47">
        <v>0.40213382244110107</v>
      </c>
      <c r="AA6" s="47">
        <v>0.22193482518196106</v>
      </c>
      <c r="AB6" s="47">
        <v>0.23151962459087372</v>
      </c>
      <c r="AC6" s="47">
        <v>0.14010652899742126</v>
      </c>
      <c r="AD6" s="47">
        <v>0.16200898587703705</v>
      </c>
      <c r="AE6" s="47">
        <v>0.21153691411018372</v>
      </c>
      <c r="AF6" s="47">
        <v>3.7714414298534393E-2</v>
      </c>
      <c r="AG6" s="47">
        <v>0.10554950684309006</v>
      </c>
      <c r="AH6" s="47">
        <v>0.30962339043617249</v>
      </c>
      <c r="AI6" s="47">
        <v>0.50933432579040527</v>
      </c>
      <c r="AJ6" s="47">
        <v>0.26331377029418945</v>
      </c>
      <c r="AK6" s="47">
        <v>0.26941820979118347</v>
      </c>
      <c r="AL6" s="47">
        <v>0.11391717195510864</v>
      </c>
      <c r="AM6" s="71">
        <v>0.68365484476089478</v>
      </c>
      <c r="AN6" s="71">
        <v>0.41121816635131836</v>
      </c>
      <c r="AO6" s="71">
        <v>0.44079267978668213</v>
      </c>
      <c r="AP6" s="71">
        <v>0.28292304277420044</v>
      </c>
      <c r="AQ6" s="231">
        <v>0.23114140235521627</v>
      </c>
      <c r="AR6" s="230">
        <v>33</v>
      </c>
      <c r="AS6" s="231">
        <v>0.28197431223628344</v>
      </c>
      <c r="AT6" s="230">
        <v>21</v>
      </c>
      <c r="AU6" s="231">
        <v>0.41382985255932919</v>
      </c>
      <c r="AV6" s="230">
        <v>23</v>
      </c>
      <c r="AW6" s="231">
        <v>0.30261085593376147</v>
      </c>
      <c r="AX6" s="230">
        <v>30</v>
      </c>
      <c r="AY6" s="231">
        <v>0.20963612023790493</v>
      </c>
      <c r="AZ6" s="230">
        <v>34</v>
      </c>
      <c r="BA6" s="231">
        <v>0.13134753902782176</v>
      </c>
      <c r="BB6" s="230">
        <v>33</v>
      </c>
      <c r="BC6" s="231">
        <v>0.14936578987139434</v>
      </c>
      <c r="BD6" s="230">
        <v>31</v>
      </c>
      <c r="BE6" s="231">
        <v>0.22852203724658801</v>
      </c>
      <c r="BF6" s="232">
        <v>32</v>
      </c>
      <c r="BG6" s="231">
        <v>0.32075446631575377</v>
      </c>
      <c r="BH6" s="230">
        <v>30</v>
      </c>
      <c r="BI6" s="231">
        <v>0.3595099938856558</v>
      </c>
      <c r="BJ6" s="232">
        <v>28</v>
      </c>
      <c r="BK6" s="231">
        <v>0.19477200681719853</v>
      </c>
      <c r="BL6" s="232">
        <v>33</v>
      </c>
      <c r="BM6" s="231">
        <v>0.27042619956951491</v>
      </c>
      <c r="BN6" s="232">
        <v>33</v>
      </c>
      <c r="BO6" s="231">
        <v>0.25221002935693809</v>
      </c>
      <c r="BP6" s="232">
        <v>32</v>
      </c>
      <c r="BQ6" s="231">
        <v>0.33406871212423206</v>
      </c>
      <c r="BR6" s="232">
        <v>25</v>
      </c>
      <c r="BS6" s="231">
        <v>0.26286923107546145</v>
      </c>
      <c r="BT6" s="232">
        <v>32</v>
      </c>
      <c r="BU6" s="47">
        <v>18470439</v>
      </c>
      <c r="BV6" s="47">
        <f t="shared" si="0"/>
        <v>16.731682120165836</v>
      </c>
      <c r="BW6" s="19">
        <f t="shared" si="1"/>
        <v>0.79074501503049621</v>
      </c>
    </row>
    <row r="7" spans="1:75" x14ac:dyDescent="0.25">
      <c r="A7" s="47" t="s">
        <v>226</v>
      </c>
      <c r="B7" t="s">
        <v>16</v>
      </c>
      <c r="C7" s="47">
        <v>0.2903309166431427</v>
      </c>
      <c r="D7" s="47">
        <v>0.62010771036148071</v>
      </c>
      <c r="E7" s="47">
        <v>4.1496122094031307E-9</v>
      </c>
      <c r="F7" s="47">
        <v>0.48357489705085754</v>
      </c>
      <c r="G7" s="47">
        <v>0.26422351598739624</v>
      </c>
      <c r="H7" s="47">
        <v>0.26706585288047791</v>
      </c>
      <c r="I7" s="47">
        <v>0.53948688507080078</v>
      </c>
      <c r="J7" s="47">
        <v>0.25831100344657898</v>
      </c>
      <c r="K7" s="47">
        <v>0.39175489544868469</v>
      </c>
      <c r="L7" s="47">
        <v>0.59760373830795288</v>
      </c>
      <c r="M7" s="47">
        <v>0.73613131046295166</v>
      </c>
      <c r="N7" s="47">
        <v>0.12241778522729874</v>
      </c>
      <c r="O7" s="47">
        <v>0.68757176399230957</v>
      </c>
      <c r="P7" s="47">
        <v>0.45859971642494202</v>
      </c>
      <c r="Q7" s="47">
        <v>0.41381940245628357</v>
      </c>
      <c r="R7" s="47">
        <v>0.58532774448394775</v>
      </c>
      <c r="S7" s="47">
        <v>0.78092712163925171</v>
      </c>
      <c r="T7" s="47">
        <v>0.63420021533966064</v>
      </c>
      <c r="U7" s="47">
        <v>0.29771509766578674</v>
      </c>
      <c r="V7" s="47">
        <v>0.39171838760375977</v>
      </c>
      <c r="W7" s="47">
        <v>0.4578060507774353</v>
      </c>
      <c r="X7" s="47">
        <v>0.62456345558166504</v>
      </c>
      <c r="Y7" s="47">
        <v>0.42966979742050171</v>
      </c>
      <c r="Z7" s="47">
        <v>0.17640367150306702</v>
      </c>
      <c r="AA7" s="47">
        <v>0.32793816924095154</v>
      </c>
      <c r="AB7" s="47">
        <v>0.17848943173885345</v>
      </c>
      <c r="AC7" s="47">
        <v>0.43466600775718689</v>
      </c>
      <c r="AD7" s="47">
        <v>0.47716143727302551</v>
      </c>
      <c r="AE7" s="47">
        <v>0.44256317615509033</v>
      </c>
      <c r="AF7" s="47">
        <v>0.11347712576389313</v>
      </c>
      <c r="AG7" s="47">
        <v>0.17954298853874207</v>
      </c>
      <c r="AH7" s="47">
        <v>0.36061978340148926</v>
      </c>
      <c r="AI7" s="47">
        <v>0.58389604091644287</v>
      </c>
      <c r="AJ7" s="47">
        <v>0.55854928493499756</v>
      </c>
      <c r="AK7" s="47">
        <v>0.47651961445808411</v>
      </c>
      <c r="AL7" s="47">
        <v>0.27308207750320435</v>
      </c>
      <c r="AM7" s="71">
        <v>0.59488946199417114</v>
      </c>
      <c r="AN7" s="71">
        <v>0.35128113627433777</v>
      </c>
      <c r="AO7" s="71">
        <v>0.61214953660964966</v>
      </c>
      <c r="AP7" s="71">
        <v>0.43019267916679382</v>
      </c>
      <c r="AQ7" s="231">
        <v>0.26144415160765205</v>
      </c>
      <c r="AR7" s="230">
        <v>27</v>
      </c>
      <c r="AS7" s="231">
        <v>0.24926737396975154</v>
      </c>
      <c r="AT7" s="230">
        <v>25</v>
      </c>
      <c r="AU7" s="231">
        <v>0.40234973880258817</v>
      </c>
      <c r="AV7" s="230">
        <v>25</v>
      </c>
      <c r="AW7" s="231">
        <v>0.394705730594616</v>
      </c>
      <c r="AX7" s="230">
        <v>18</v>
      </c>
      <c r="AY7" s="231">
        <v>0.31666373804954961</v>
      </c>
      <c r="AZ7" s="230">
        <v>23</v>
      </c>
      <c r="BA7" s="231">
        <v>0.20559046349627658</v>
      </c>
      <c r="BB7" s="230">
        <v>22</v>
      </c>
      <c r="BC7" s="231">
        <v>0.26599060378991524</v>
      </c>
      <c r="BD7" s="230">
        <v>10</v>
      </c>
      <c r="BE7" s="231">
        <v>0.35484923684699676</v>
      </c>
      <c r="BF7" s="232">
        <v>23</v>
      </c>
      <c r="BG7" s="231">
        <v>0.34657101518235434</v>
      </c>
      <c r="BH7" s="230">
        <v>27</v>
      </c>
      <c r="BI7" s="231">
        <v>0.37294116669197425</v>
      </c>
      <c r="BJ7" s="232">
        <v>25</v>
      </c>
      <c r="BK7" s="231">
        <v>0.26697873549733769</v>
      </c>
      <c r="BL7" s="232">
        <v>25</v>
      </c>
      <c r="BM7" s="231">
        <v>0.30905630661089079</v>
      </c>
      <c r="BN7" s="232">
        <v>26</v>
      </c>
      <c r="BO7" s="231">
        <v>0.33037951232098034</v>
      </c>
      <c r="BP7" s="232">
        <v>21</v>
      </c>
      <c r="BQ7" s="231">
        <v>0.36173474659792404</v>
      </c>
      <c r="BR7" s="232">
        <v>22</v>
      </c>
      <c r="BS7" s="231">
        <v>0.31703733084614283</v>
      </c>
      <c r="BT7" s="232">
        <v>24</v>
      </c>
      <c r="BU7" s="47">
        <v>10594438</v>
      </c>
      <c r="BV7" s="47">
        <f t="shared" si="0"/>
        <v>16.175839704389034</v>
      </c>
      <c r="BW7" s="19">
        <f t="shared" si="1"/>
        <v>0.75019114835286704</v>
      </c>
    </row>
    <row r="8" spans="1:75" x14ac:dyDescent="0.25">
      <c r="A8" s="47" t="s">
        <v>228</v>
      </c>
      <c r="B8" t="s">
        <v>18</v>
      </c>
      <c r="C8" s="47">
        <v>0.59250044822692871</v>
      </c>
      <c r="D8" s="47">
        <v>0.72845190763473511</v>
      </c>
      <c r="E8" s="47">
        <v>1</v>
      </c>
      <c r="F8" s="47">
        <v>0.54159790277481079</v>
      </c>
      <c r="G8" s="47">
        <v>0.43129432201385498</v>
      </c>
      <c r="H8" s="47">
        <v>0.414786696434021</v>
      </c>
      <c r="I8" s="47">
        <v>0.51377129554748535</v>
      </c>
      <c r="J8" s="47">
        <v>0.5119817852973938</v>
      </c>
      <c r="K8" s="47">
        <v>0.64822959899902344</v>
      </c>
      <c r="L8" s="47">
        <v>0.636341392993927</v>
      </c>
      <c r="M8" s="47">
        <v>0.82008910179138184</v>
      </c>
      <c r="N8" s="47">
        <v>0.14129731059074402</v>
      </c>
      <c r="O8" s="47">
        <v>0.74411594867706299</v>
      </c>
      <c r="P8" s="47">
        <v>0.92833828926086426</v>
      </c>
      <c r="Q8" s="47">
        <v>0.86391806602478027</v>
      </c>
      <c r="R8" s="47">
        <v>0.86310666799545288</v>
      </c>
      <c r="S8" s="47">
        <v>0.83770740032196045</v>
      </c>
      <c r="T8" s="47">
        <v>0.55262792110443115</v>
      </c>
      <c r="U8" s="47">
        <v>0.60873764753341675</v>
      </c>
      <c r="V8" s="47">
        <v>0.63076448440551758</v>
      </c>
      <c r="W8" s="47">
        <v>0.52634793519973755</v>
      </c>
      <c r="X8" s="47">
        <v>0.88169276714324951</v>
      </c>
      <c r="Y8" s="47">
        <v>0.51057142019271851</v>
      </c>
      <c r="Z8" s="47">
        <v>0.60822182893753052</v>
      </c>
      <c r="AA8" s="47">
        <v>0.64813911914825439</v>
      </c>
      <c r="AB8" s="47">
        <v>0.2067248523235321</v>
      </c>
      <c r="AC8" s="47">
        <v>0.35133266448974609</v>
      </c>
      <c r="AD8" s="47">
        <v>0.30520504713058472</v>
      </c>
      <c r="AE8" s="47">
        <v>0.41090285778045654</v>
      </c>
      <c r="AF8" s="47">
        <v>6.7823521792888641E-2</v>
      </c>
      <c r="AG8" s="47">
        <v>0.19695320725440979</v>
      </c>
      <c r="AH8" s="47">
        <v>0.30022558569908142</v>
      </c>
      <c r="AI8" s="47">
        <v>0.79487991333007813</v>
      </c>
      <c r="AJ8" s="47">
        <v>0.77839231491088867</v>
      </c>
      <c r="AK8" s="47">
        <v>0.49705174565315247</v>
      </c>
      <c r="AL8" s="47">
        <v>0.67710942029953003</v>
      </c>
      <c r="AM8" s="71">
        <v>0.57445555925369263</v>
      </c>
      <c r="AN8" s="71">
        <v>0.59163111448287964</v>
      </c>
      <c r="AO8" s="71">
        <v>0.85514020919799805</v>
      </c>
      <c r="AP8" s="71">
        <v>0.25699076056480408</v>
      </c>
      <c r="AQ8" s="231">
        <v>0.50509228298240627</v>
      </c>
      <c r="AR8" s="230">
        <v>8</v>
      </c>
      <c r="AS8" s="231">
        <v>0.33028203631282116</v>
      </c>
      <c r="AT8" s="230">
        <v>13</v>
      </c>
      <c r="AU8" s="231">
        <v>0.5998324604470251</v>
      </c>
      <c r="AV8" s="230">
        <v>9</v>
      </c>
      <c r="AW8" s="231">
        <v>0.46403050192435513</v>
      </c>
      <c r="AX8" s="230">
        <v>10</v>
      </c>
      <c r="AY8" s="231">
        <v>0.4458557035015529</v>
      </c>
      <c r="AZ8" s="230">
        <v>4</v>
      </c>
      <c r="BA8" s="231">
        <v>0.17219686321383382</v>
      </c>
      <c r="BB8" s="230">
        <v>25</v>
      </c>
      <c r="BC8" s="231">
        <v>0.26668433480261639</v>
      </c>
      <c r="BD8" s="230">
        <v>8</v>
      </c>
      <c r="BE8" s="231">
        <v>0.48478010692790585</v>
      </c>
      <c r="BF8" s="232">
        <v>14</v>
      </c>
      <c r="BG8" s="231">
        <v>0.39629548315580759</v>
      </c>
      <c r="BH8" s="230">
        <v>20</v>
      </c>
      <c r="BI8" s="231">
        <v>0.40198773874986848</v>
      </c>
      <c r="BJ8" s="232">
        <v>17</v>
      </c>
      <c r="BK8" s="231">
        <v>0.34135704906103498</v>
      </c>
      <c r="BL8" s="232">
        <v>12</v>
      </c>
      <c r="BM8" s="231">
        <v>0.43883168331429284</v>
      </c>
      <c r="BN8" s="232">
        <v>14</v>
      </c>
      <c r="BO8" s="231">
        <v>0.40842927757258246</v>
      </c>
      <c r="BP8" s="232">
        <v>11</v>
      </c>
      <c r="BQ8" s="231">
        <v>0.43819699485936675</v>
      </c>
      <c r="BR8" s="232">
        <v>9</v>
      </c>
      <c r="BS8" s="231">
        <v>0.40670375120181929</v>
      </c>
      <c r="BT8" s="232">
        <v>12</v>
      </c>
      <c r="BU8" s="47">
        <v>5764980</v>
      </c>
      <c r="BV8" s="47">
        <f t="shared" si="0"/>
        <v>15.567312242468525</v>
      </c>
      <c r="BW8" s="19">
        <f t="shared" si="1"/>
        <v>0.70579341824097519</v>
      </c>
    </row>
    <row r="9" spans="1:75" x14ac:dyDescent="0.25">
      <c r="A9" s="47" t="s">
        <v>230</v>
      </c>
      <c r="B9" t="s">
        <v>20</v>
      </c>
      <c r="C9" s="47">
        <v>0.38466516137123108</v>
      </c>
      <c r="D9" s="47">
        <v>0.6195492148399353</v>
      </c>
      <c r="E9" s="47">
        <v>0.74235284328460693</v>
      </c>
      <c r="F9" s="47">
        <v>0.43509608507156372</v>
      </c>
      <c r="G9" s="47">
        <v>0.69221943616867065</v>
      </c>
      <c r="H9" s="47">
        <v>0.30145502090454102</v>
      </c>
      <c r="I9" s="47">
        <v>0.4684237539768219</v>
      </c>
      <c r="J9" s="47">
        <v>0.1983318030834198</v>
      </c>
      <c r="K9" s="47">
        <v>0.46326214075088501</v>
      </c>
      <c r="L9" s="47">
        <v>0.58082479238510132</v>
      </c>
      <c r="M9" s="47">
        <v>0.52763080596923828</v>
      </c>
      <c r="N9" s="47">
        <v>0.35614725947380066</v>
      </c>
      <c r="O9" s="47">
        <v>0.59902411699295044</v>
      </c>
      <c r="P9" s="47">
        <v>0.68757724761962891</v>
      </c>
      <c r="Q9" s="47">
        <v>0.6494784951210022</v>
      </c>
      <c r="R9" s="47">
        <v>0.55175459384918213</v>
      </c>
      <c r="S9" s="47">
        <v>0.59487372636795044</v>
      </c>
      <c r="T9" s="47">
        <v>0.53061527013778687</v>
      </c>
      <c r="U9" s="47">
        <v>0.59718960523605347</v>
      </c>
      <c r="V9" s="47">
        <v>0.27864855527877808</v>
      </c>
      <c r="W9" s="47">
        <v>0.24471206963062286</v>
      </c>
      <c r="X9" s="47">
        <v>0.53781628608703613</v>
      </c>
      <c r="Y9" s="47">
        <v>0.5441286563873291</v>
      </c>
      <c r="Z9" s="47">
        <v>0.36955299973487854</v>
      </c>
      <c r="AA9" s="47">
        <v>0.28687891364097595</v>
      </c>
      <c r="AB9" s="47">
        <v>0.19136936962604523</v>
      </c>
      <c r="AC9" s="47">
        <v>0.52699899673461914</v>
      </c>
      <c r="AD9" s="47">
        <v>0.11303342133760452</v>
      </c>
      <c r="AE9" s="47">
        <v>0.23934833705425262</v>
      </c>
      <c r="AF9" s="47">
        <v>7.7424697577953339E-2</v>
      </c>
      <c r="AG9" s="47">
        <v>5.0054408609867096E-2</v>
      </c>
      <c r="AH9" s="47">
        <v>0.66136622428894043</v>
      </c>
      <c r="AI9" s="47">
        <v>0.30007809400558472</v>
      </c>
      <c r="AJ9" s="47">
        <v>0.53140246868133545</v>
      </c>
      <c r="AK9" s="47">
        <v>0.51663851737976074</v>
      </c>
      <c r="AL9" s="47">
        <v>0.16943700611591339</v>
      </c>
      <c r="AM9" s="71">
        <v>0.72393900156021118</v>
      </c>
      <c r="AN9" s="71">
        <v>0.40182814002037048</v>
      </c>
      <c r="AO9" s="71">
        <v>0.5</v>
      </c>
      <c r="AP9" s="71">
        <v>0.5349043607711792</v>
      </c>
      <c r="AQ9" s="231">
        <v>0.32621008875375218</v>
      </c>
      <c r="AR9" s="230">
        <v>25</v>
      </c>
      <c r="AS9" s="231">
        <v>0.24827342014755779</v>
      </c>
      <c r="AT9" s="230">
        <v>26</v>
      </c>
      <c r="AU9" s="231">
        <v>0.37198989747640504</v>
      </c>
      <c r="AV9" s="230">
        <v>27</v>
      </c>
      <c r="AW9" s="231">
        <v>0.29924557019461201</v>
      </c>
      <c r="AX9" s="230">
        <v>31</v>
      </c>
      <c r="AY9" s="231">
        <v>0.25362338440050647</v>
      </c>
      <c r="AZ9" s="230">
        <v>31</v>
      </c>
      <c r="BA9" s="231">
        <v>0.15373919797966606</v>
      </c>
      <c r="BB9" s="230">
        <v>28</v>
      </c>
      <c r="BC9" s="231">
        <v>0.1672093187073487</v>
      </c>
      <c r="BD9" s="230">
        <v>28</v>
      </c>
      <c r="BE9" s="231">
        <v>0.22691040658180048</v>
      </c>
      <c r="BF9" s="232">
        <v>33</v>
      </c>
      <c r="BG9" s="231">
        <v>0.28826126803700791</v>
      </c>
      <c r="BH9" s="230">
        <v>31</v>
      </c>
      <c r="BI9" s="231">
        <v>0.32307131947480289</v>
      </c>
      <c r="BJ9" s="232">
        <v>30</v>
      </c>
      <c r="BK9" s="231">
        <v>0.21939726682443364</v>
      </c>
      <c r="BL9" s="232">
        <v>31</v>
      </c>
      <c r="BM9" s="231">
        <v>0.30639747662958383</v>
      </c>
      <c r="BN9" s="232">
        <v>27</v>
      </c>
      <c r="BO9" s="231">
        <v>0.26674182579083322</v>
      </c>
      <c r="BP9" s="232">
        <v>29</v>
      </c>
      <c r="BQ9" s="231">
        <v>0.27087697232669355</v>
      </c>
      <c r="BR9" s="232">
        <v>34</v>
      </c>
      <c r="BS9" s="231">
        <v>0.26585339430518556</v>
      </c>
      <c r="BT9" s="232">
        <v>30</v>
      </c>
      <c r="BU9" s="47">
        <v>1317384</v>
      </c>
      <c r="BV9" s="47">
        <f t="shared" si="0"/>
        <v>14.091158509980621</v>
      </c>
      <c r="BW9" s="19">
        <f t="shared" si="1"/>
        <v>0.5980942935181196</v>
      </c>
    </row>
    <row r="10" spans="1:75" x14ac:dyDescent="0.25">
      <c r="A10" s="47" t="s">
        <v>282</v>
      </c>
      <c r="B10" t="s">
        <v>21</v>
      </c>
      <c r="C10" s="47">
        <v>0.59505045413970947</v>
      </c>
      <c r="D10" s="47">
        <v>0.63823831081390381</v>
      </c>
      <c r="E10" s="47">
        <v>0.95002877712249756</v>
      </c>
      <c r="F10" s="47">
        <v>0.64550799131393433</v>
      </c>
      <c r="G10" s="47">
        <v>0.37692949175834656</v>
      </c>
      <c r="H10" s="47">
        <v>0.31614759564399719</v>
      </c>
      <c r="I10" s="47">
        <v>0.58908790349960327</v>
      </c>
      <c r="J10" s="47">
        <v>0.43796023726463318</v>
      </c>
      <c r="K10" s="47">
        <v>0.63380450010299683</v>
      </c>
      <c r="L10" s="47">
        <v>0.59275668859481812</v>
      </c>
      <c r="M10" s="47">
        <v>0.84320557117462158</v>
      </c>
      <c r="N10" s="47">
        <v>0.18674741685390472</v>
      </c>
      <c r="O10" s="47">
        <v>0.75904130935668945</v>
      </c>
      <c r="P10" s="47">
        <v>0.78192728757858276</v>
      </c>
      <c r="Q10" s="47">
        <v>0.83644813299179077</v>
      </c>
      <c r="R10" s="47">
        <v>0.7927665114402771</v>
      </c>
      <c r="S10" s="47">
        <v>0.77184891700744629</v>
      </c>
      <c r="T10" s="47">
        <v>0.52870196104049683</v>
      </c>
      <c r="U10" s="47">
        <v>0.55474007129669189</v>
      </c>
      <c r="V10" s="47">
        <v>0.61694937944412231</v>
      </c>
      <c r="W10" s="47">
        <v>0.52127969264984131</v>
      </c>
      <c r="X10" s="47">
        <v>0.71716785430908203</v>
      </c>
      <c r="Y10" s="47">
        <v>0.5725669264793396</v>
      </c>
      <c r="Z10" s="47">
        <v>0.54778289794921875</v>
      </c>
      <c r="AA10" s="47">
        <v>0.29328364133834839</v>
      </c>
      <c r="AB10" s="47">
        <v>0.62559640407562256</v>
      </c>
      <c r="AC10" s="47">
        <v>0.39466601610183716</v>
      </c>
      <c r="AD10" s="47">
        <v>6.5426431596279144E-2</v>
      </c>
      <c r="AE10" s="47">
        <v>0.31029400229454041</v>
      </c>
      <c r="AF10" s="47">
        <v>1.7506735399365425E-2</v>
      </c>
      <c r="AG10" s="47">
        <v>0.14581066370010376</v>
      </c>
      <c r="AH10" s="47">
        <v>0.34456804394721985</v>
      </c>
      <c r="AI10" s="47">
        <v>0.73864585161209106</v>
      </c>
      <c r="AJ10" s="47">
        <v>0.65442121028900146</v>
      </c>
      <c r="AK10" s="47">
        <v>0.65568757057189941</v>
      </c>
      <c r="AL10" s="47">
        <v>0.4363042414188385</v>
      </c>
      <c r="AM10" s="71">
        <v>0.80917376279830933</v>
      </c>
      <c r="AN10" s="71">
        <v>0.53826695680618286</v>
      </c>
      <c r="AO10" s="71">
        <v>0.76449602842330933</v>
      </c>
      <c r="AP10" s="71">
        <v>0.62768614292144775</v>
      </c>
      <c r="AQ10" s="231">
        <v>0.49679076384700405</v>
      </c>
      <c r="AR10" s="230">
        <v>10</v>
      </c>
      <c r="AS10" s="231">
        <v>0.30208378676127762</v>
      </c>
      <c r="AT10" s="230">
        <v>17</v>
      </c>
      <c r="AU10" s="231">
        <v>0.55673909154082046</v>
      </c>
      <c r="AV10" s="230">
        <v>12</v>
      </c>
      <c r="AW10" s="231">
        <v>0.43416825532573716</v>
      </c>
      <c r="AX10" s="230">
        <v>17</v>
      </c>
      <c r="AY10" s="231">
        <v>0.41424567515392513</v>
      </c>
      <c r="AZ10" s="230">
        <v>11</v>
      </c>
      <c r="BA10" s="231">
        <v>0.14368648297802988</v>
      </c>
      <c r="BB10" s="230">
        <v>31</v>
      </c>
      <c r="BC10" s="231">
        <v>0.24217146764001085</v>
      </c>
      <c r="BD10" s="230">
        <v>16</v>
      </c>
      <c r="BE10" s="231">
        <v>0.4364193772961612</v>
      </c>
      <c r="BF10" s="232">
        <v>17</v>
      </c>
      <c r="BG10" s="231">
        <v>0.39628296621921605</v>
      </c>
      <c r="BH10" s="230">
        <v>21</v>
      </c>
      <c r="BI10" s="231">
        <v>0.48112523435923615</v>
      </c>
      <c r="BJ10" s="232">
        <v>4</v>
      </c>
      <c r="BK10" s="231">
        <v>0.33027994359767565</v>
      </c>
      <c r="BL10" s="232">
        <v>14</v>
      </c>
      <c r="BM10" s="231">
        <v>0.44302896013983345</v>
      </c>
      <c r="BN10" s="232">
        <v>13</v>
      </c>
      <c r="BO10" s="231">
        <v>0.38008723143586975</v>
      </c>
      <c r="BP10" s="232">
        <v>16</v>
      </c>
      <c r="BQ10" s="231">
        <v>0.40808913039744854</v>
      </c>
      <c r="BR10" s="232">
        <v>15</v>
      </c>
      <c r="BS10" s="231">
        <v>0.390371321626511</v>
      </c>
      <c r="BT10" s="232">
        <v>15</v>
      </c>
      <c r="BU10" s="47">
        <v>5508214</v>
      </c>
      <c r="BV10" s="47">
        <f t="shared" si="0"/>
        <v>15.521750990654009</v>
      </c>
      <c r="BW10" s="19">
        <f t="shared" si="1"/>
        <v>0.7024693017660395</v>
      </c>
    </row>
    <row r="11" spans="1:75" x14ac:dyDescent="0.25">
      <c r="A11" s="47" t="s">
        <v>234</v>
      </c>
      <c r="B11" t="s">
        <v>22</v>
      </c>
      <c r="C11" s="47">
        <v>0.40528053045272827</v>
      </c>
      <c r="D11" s="47">
        <v>0.54678624868392944</v>
      </c>
      <c r="E11" s="47">
        <v>0.92593610286712646</v>
      </c>
      <c r="F11" s="47">
        <v>0.35855934023857117</v>
      </c>
      <c r="G11" s="47">
        <v>0.3180147111415863</v>
      </c>
      <c r="H11" s="47">
        <v>0.52180057764053345</v>
      </c>
      <c r="I11" s="47">
        <v>0.60181862115859985</v>
      </c>
      <c r="J11" s="47">
        <v>0.3954504132270813</v>
      </c>
      <c r="K11" s="47">
        <v>0.73165744543075562</v>
      </c>
      <c r="L11" s="47">
        <v>0.41219398379325867</v>
      </c>
      <c r="M11" s="47">
        <v>0.77830618619918823</v>
      </c>
      <c r="N11" s="47">
        <v>0.25644665956497192</v>
      </c>
      <c r="O11" s="47">
        <v>0.60232490301132202</v>
      </c>
      <c r="P11" s="47">
        <v>0.79685044288635254</v>
      </c>
      <c r="Q11" s="47">
        <v>0.67686265707015991</v>
      </c>
      <c r="R11" s="47">
        <v>0.57773452997207642</v>
      </c>
      <c r="S11" s="47">
        <v>0.70157456398010254</v>
      </c>
      <c r="T11" s="47">
        <v>0.47610446810722351</v>
      </c>
      <c r="U11" s="47">
        <v>0.45401906967163086</v>
      </c>
      <c r="V11" s="47">
        <v>0.74206233024597168</v>
      </c>
      <c r="W11" s="47">
        <v>0.40283042192459106</v>
      </c>
      <c r="X11" s="47">
        <v>0.66794836521148682</v>
      </c>
      <c r="Y11" s="47">
        <v>0.37976405024528503</v>
      </c>
      <c r="Z11" s="47">
        <v>0.41850987076759338</v>
      </c>
      <c r="AA11" s="47">
        <v>0.36399728059768677</v>
      </c>
      <c r="AB11" s="47">
        <v>0.20714561641216278</v>
      </c>
      <c r="AC11" s="47">
        <v>0.51799935102462769</v>
      </c>
      <c r="AD11" s="47">
        <v>0.41806665062904358</v>
      </c>
      <c r="AE11" s="47">
        <v>0.63944095373153687</v>
      </c>
      <c r="AF11" s="47">
        <v>0.53254973888397217</v>
      </c>
      <c r="AG11" s="47">
        <v>0.52665942907333374</v>
      </c>
      <c r="AH11" s="47">
        <v>0.47753435373306274</v>
      </c>
      <c r="AI11" s="47">
        <v>0.65845614671707153</v>
      </c>
      <c r="AJ11" s="47">
        <v>0.6380380392074585</v>
      </c>
      <c r="AK11" s="47">
        <v>0.79566532373428345</v>
      </c>
      <c r="AL11" s="47">
        <v>0.54445356130599976</v>
      </c>
      <c r="AM11" s="71">
        <v>0.42564880847930908</v>
      </c>
      <c r="AN11" s="71">
        <v>0.45382443070411682</v>
      </c>
      <c r="AO11" s="71">
        <v>0.98884689807891846</v>
      </c>
      <c r="AP11" s="71">
        <v>0.44604367017745972</v>
      </c>
      <c r="AQ11" s="231">
        <v>0.49461998856257888</v>
      </c>
      <c r="AR11" s="230">
        <v>11</v>
      </c>
      <c r="AS11" s="231">
        <v>0.40627467951863427</v>
      </c>
      <c r="AT11" s="230">
        <v>5</v>
      </c>
      <c r="AU11" s="231">
        <v>0.58688684751433995</v>
      </c>
      <c r="AV11" s="230">
        <v>11</v>
      </c>
      <c r="AW11" s="231">
        <v>0.524961633147491</v>
      </c>
      <c r="AX11" s="230">
        <v>3</v>
      </c>
      <c r="AY11" s="231">
        <v>0.41334454196420817</v>
      </c>
      <c r="AZ11" s="230">
        <v>12</v>
      </c>
      <c r="BA11" s="231">
        <v>0.48126731544250978</v>
      </c>
      <c r="BB11" s="230">
        <v>2</v>
      </c>
      <c r="BC11" s="231">
        <v>0.33332211953772717</v>
      </c>
      <c r="BD11" s="230">
        <v>2</v>
      </c>
      <c r="BE11" s="231">
        <v>0.58309199991816707</v>
      </c>
      <c r="BF11" s="232">
        <v>4</v>
      </c>
      <c r="BG11" s="231">
        <v>0.48180249166522354</v>
      </c>
      <c r="BH11" s="230">
        <v>10</v>
      </c>
      <c r="BI11" s="231">
        <v>0.51182593048618719</v>
      </c>
      <c r="BJ11" s="232">
        <v>3</v>
      </c>
      <c r="BK11" s="231">
        <v>0.41000335507938784</v>
      </c>
      <c r="BL11" s="232">
        <v>2</v>
      </c>
      <c r="BM11" s="231">
        <v>0.58789941147305869</v>
      </c>
      <c r="BN11" s="232">
        <v>4</v>
      </c>
      <c r="BO11" s="231">
        <v>0.46470574678173748</v>
      </c>
      <c r="BP11" s="232">
        <v>5</v>
      </c>
      <c r="BQ11" s="231">
        <v>0.46435047413260988</v>
      </c>
      <c r="BR11" s="232">
        <v>8</v>
      </c>
      <c r="BS11" s="231">
        <v>0.48173974686669846</v>
      </c>
      <c r="BT11" s="232">
        <v>4</v>
      </c>
      <c r="BU11" s="47">
        <v>66865144</v>
      </c>
      <c r="BV11" s="47">
        <f t="shared" si="0"/>
        <v>18.018188372879777</v>
      </c>
      <c r="BW11" s="19">
        <f t="shared" si="1"/>
        <v>0.88460759473230766</v>
      </c>
    </row>
    <row r="12" spans="1:75" x14ac:dyDescent="0.25">
      <c r="A12" s="47" t="s">
        <v>281</v>
      </c>
      <c r="B12" t="s">
        <v>17</v>
      </c>
      <c r="C12" s="47">
        <v>0.59780102968215942</v>
      </c>
      <c r="D12" s="47">
        <v>0.66833651065826416</v>
      </c>
      <c r="E12" s="47">
        <v>0.79704713821411133</v>
      </c>
      <c r="F12" s="47">
        <v>0.31494858860969543</v>
      </c>
      <c r="G12" s="47">
        <v>0.32279932498931885</v>
      </c>
      <c r="H12" s="47">
        <v>0.3933451771736145</v>
      </c>
      <c r="I12" s="47">
        <v>0.63367390632629395</v>
      </c>
      <c r="J12" s="47">
        <v>0.5102807879447937</v>
      </c>
      <c r="K12" s="47">
        <v>0.80927175283432007</v>
      </c>
      <c r="L12" s="47">
        <v>0.54051846265792847</v>
      </c>
      <c r="M12" s="47">
        <v>0.86413413286209106</v>
      </c>
      <c r="N12" s="47">
        <v>0.13591375946998596</v>
      </c>
      <c r="O12" s="47">
        <v>0.81343281269073486</v>
      </c>
      <c r="P12" s="47">
        <v>0.66758495569229126</v>
      </c>
      <c r="Q12" s="47">
        <v>0.72218853235244751</v>
      </c>
      <c r="R12" s="47">
        <v>0.72162151336669922</v>
      </c>
      <c r="S12" s="47">
        <v>0.86715954542160034</v>
      </c>
      <c r="T12" s="47">
        <v>0.58361697196960449</v>
      </c>
      <c r="U12" s="47">
        <v>0.4311644434928894</v>
      </c>
      <c r="V12" s="47">
        <v>0.40881317853927612</v>
      </c>
      <c r="W12" s="47">
        <v>0.35495626926422119</v>
      </c>
      <c r="X12" s="47">
        <v>0.80907297134399414</v>
      </c>
      <c r="Y12" s="47">
        <v>0.58850884437561035</v>
      </c>
      <c r="Z12" s="47">
        <v>0.1607801616191864</v>
      </c>
      <c r="AA12" s="47">
        <v>0.24404102563858032</v>
      </c>
      <c r="AB12" s="47">
        <v>0.1171707957983017</v>
      </c>
      <c r="AC12" s="47">
        <v>0.51799935102462769</v>
      </c>
      <c r="AD12" s="47">
        <v>0.26301759481430054</v>
      </c>
      <c r="AE12" s="47">
        <v>0.39032548666000366</v>
      </c>
      <c r="AF12" s="47">
        <v>0.37735500931739807</v>
      </c>
      <c r="AG12" s="47">
        <v>0.71817195415496826</v>
      </c>
      <c r="AH12" s="47">
        <v>0.311940997838974</v>
      </c>
      <c r="AI12" s="47">
        <v>0.72807830572128296</v>
      </c>
      <c r="AJ12" s="47">
        <v>0.50778001546859741</v>
      </c>
      <c r="AK12" s="47">
        <v>0.77754712104797363</v>
      </c>
      <c r="AL12" s="47">
        <v>0.73404848575592041</v>
      </c>
      <c r="AM12" s="71">
        <v>0.28155845403671265</v>
      </c>
      <c r="AN12" s="71">
        <v>0.52757143974304199</v>
      </c>
      <c r="AO12" s="71">
        <v>0.97429907321929932</v>
      </c>
      <c r="AP12" s="71">
        <v>0.57295870780944824</v>
      </c>
      <c r="AQ12" s="231">
        <v>0.53512550257421321</v>
      </c>
      <c r="AR12" s="230">
        <v>5</v>
      </c>
      <c r="AS12" s="231">
        <v>0.41855791624435812</v>
      </c>
      <c r="AT12" s="230">
        <v>3</v>
      </c>
      <c r="AU12" s="231">
        <v>0.65814223111921533</v>
      </c>
      <c r="AV12" s="230">
        <v>2</v>
      </c>
      <c r="AW12" s="231">
        <v>0.51546350652444761</v>
      </c>
      <c r="AX12" s="230">
        <v>4</v>
      </c>
      <c r="AY12" s="231">
        <v>0.4305332277008323</v>
      </c>
      <c r="AZ12" s="230">
        <v>6</v>
      </c>
      <c r="BA12" s="231">
        <v>0.40453791707196229</v>
      </c>
      <c r="BB12" s="230">
        <v>5</v>
      </c>
      <c r="BC12" s="231">
        <v>0.257023321611486</v>
      </c>
      <c r="BD12" s="230">
        <v>12</v>
      </c>
      <c r="BE12" s="231">
        <v>0.61822971230945378</v>
      </c>
      <c r="BF12" s="232">
        <v>2</v>
      </c>
      <c r="BG12" s="231">
        <v>0.52875852340890361</v>
      </c>
      <c r="BH12" s="230">
        <v>4</v>
      </c>
      <c r="BI12" s="231">
        <v>0.53023230802665589</v>
      </c>
      <c r="BJ12" s="232">
        <v>1</v>
      </c>
      <c r="BK12" s="231">
        <v>0.37212079826248134</v>
      </c>
      <c r="BL12" s="232">
        <v>4</v>
      </c>
      <c r="BM12" s="231">
        <v>0.6322798888997625</v>
      </c>
      <c r="BN12" s="232">
        <v>2</v>
      </c>
      <c r="BO12" s="231">
        <v>0.46735147478747546</v>
      </c>
      <c r="BP12" s="232">
        <v>4</v>
      </c>
      <c r="BQ12" s="231">
        <v>0.48688959588975494</v>
      </c>
      <c r="BR12" s="232">
        <v>5</v>
      </c>
      <c r="BS12" s="231">
        <v>0.48966044616596144</v>
      </c>
      <c r="BT12" s="232">
        <v>2</v>
      </c>
      <c r="BU12" s="47">
        <v>82657002</v>
      </c>
      <c r="BV12" s="47">
        <f t="shared" si="0"/>
        <v>18.230210097336165</v>
      </c>
      <c r="BW12" s="19">
        <f t="shared" si="1"/>
        <v>0.9000765487061585</v>
      </c>
    </row>
    <row r="13" spans="1:75" x14ac:dyDescent="0.25">
      <c r="A13" s="47" t="s">
        <v>238</v>
      </c>
      <c r="B13" t="s">
        <v>24</v>
      </c>
      <c r="C13" s="47">
        <v>5.9026610106229782E-2</v>
      </c>
      <c r="D13" s="47">
        <v>0.31178620457649231</v>
      </c>
      <c r="E13" s="47">
        <v>0.57813924551010132</v>
      </c>
      <c r="F13" s="47">
        <v>0.26331025362014771</v>
      </c>
      <c r="G13" s="47">
        <v>0.3032175600528717</v>
      </c>
      <c r="H13" s="47">
        <v>0.21616606414318085</v>
      </c>
      <c r="I13" s="47">
        <v>0.49641382694244385</v>
      </c>
      <c r="J13" s="47">
        <v>6.5330266952514648E-2</v>
      </c>
      <c r="K13" s="47">
        <v>0.60017937421798706</v>
      </c>
      <c r="L13" s="47">
        <v>0.42469349503517151</v>
      </c>
      <c r="M13" s="47">
        <v>0.53091937303543091</v>
      </c>
      <c r="N13" s="47">
        <v>0.67888712882995605</v>
      </c>
      <c r="O13" s="47">
        <v>0.48076921701431274</v>
      </c>
      <c r="P13" s="47">
        <v>0.13100618124008179</v>
      </c>
      <c r="Q13" s="47">
        <v>0.30087509751319885</v>
      </c>
      <c r="R13" s="47">
        <v>0.55175459384918213</v>
      </c>
      <c r="S13" s="47">
        <v>0.49999997019767761</v>
      </c>
      <c r="T13" s="47">
        <v>0.26691380143165588</v>
      </c>
      <c r="U13" s="47">
        <v>0.21145164966583252</v>
      </c>
      <c r="V13" s="47">
        <v>0.24530655145645142</v>
      </c>
      <c r="W13" s="47">
        <v>4.2880252003669739E-2</v>
      </c>
      <c r="X13" s="47">
        <v>0.39820903539657593</v>
      </c>
      <c r="Y13" s="47">
        <v>0.52611494064331055</v>
      </c>
      <c r="Z13" s="47">
        <v>0.14590080082416534</v>
      </c>
      <c r="AA13" s="47">
        <v>0.19796164333820343</v>
      </c>
      <c r="AB13" s="47">
        <v>0.22475326061248779</v>
      </c>
      <c r="AC13" s="47">
        <v>0.35133266448974609</v>
      </c>
      <c r="AD13" s="47">
        <v>0.53032130002975464</v>
      </c>
      <c r="AE13" s="47">
        <v>0.73066818714141846</v>
      </c>
      <c r="AF13" s="47">
        <v>0.32862427830696106</v>
      </c>
      <c r="AG13" s="47">
        <v>0.13275299966335297</v>
      </c>
      <c r="AH13" s="47">
        <v>0.73578763008117676</v>
      </c>
      <c r="AI13" s="47">
        <v>0.47697928547859192</v>
      </c>
      <c r="AJ13" s="47">
        <v>0.57025498151779175</v>
      </c>
      <c r="AK13" s="47">
        <v>0.34298402070999146</v>
      </c>
      <c r="AL13" s="47">
        <v>0.13093581795692444</v>
      </c>
      <c r="AM13" s="71">
        <v>0.60383981466293335</v>
      </c>
      <c r="AN13" s="71">
        <v>0.35327675938606262</v>
      </c>
      <c r="AO13" s="71">
        <v>0.72196263074874878</v>
      </c>
      <c r="AP13" s="71">
        <v>0.28942710161209106</v>
      </c>
      <c r="AQ13" s="231">
        <v>0.22768903859554629</v>
      </c>
      <c r="AR13" s="230">
        <v>34</v>
      </c>
      <c r="AS13" s="231">
        <v>0.20305914522441149</v>
      </c>
      <c r="AT13" s="230">
        <v>30</v>
      </c>
      <c r="AU13" s="231">
        <v>0.27504690004408816</v>
      </c>
      <c r="AV13" s="230">
        <v>33</v>
      </c>
      <c r="AW13" s="231">
        <v>0.22983201548397963</v>
      </c>
      <c r="AX13" s="230">
        <v>34</v>
      </c>
      <c r="AY13" s="231">
        <v>0.20906517207020567</v>
      </c>
      <c r="AZ13" s="230">
        <v>35</v>
      </c>
      <c r="BA13" s="231">
        <v>0.36208869191142745</v>
      </c>
      <c r="BB13" s="230">
        <v>8</v>
      </c>
      <c r="BC13" s="231">
        <v>0.24498864387540423</v>
      </c>
      <c r="BD13" s="230">
        <v>14</v>
      </c>
      <c r="BE13" s="231">
        <v>0.28570560777706711</v>
      </c>
      <c r="BF13" s="232">
        <v>29</v>
      </c>
      <c r="BG13" s="231">
        <v>0.41972106972070655</v>
      </c>
      <c r="BH13" s="230">
        <v>18</v>
      </c>
      <c r="BI13" s="231">
        <v>0.36972800787843602</v>
      </c>
      <c r="BJ13" s="232">
        <v>27</v>
      </c>
      <c r="BK13" s="231">
        <v>0.27323997585720944</v>
      </c>
      <c r="BL13" s="232">
        <v>22</v>
      </c>
      <c r="BM13" s="231">
        <v>0.31501037060406151</v>
      </c>
      <c r="BN13" s="232">
        <v>25</v>
      </c>
      <c r="BO13" s="231">
        <v>0.24234126327848776</v>
      </c>
      <c r="BP13" s="232">
        <v>33</v>
      </c>
      <c r="BQ13" s="231">
        <v>0.30017812968282975</v>
      </c>
      <c r="BR13" s="232">
        <v>30</v>
      </c>
      <c r="BS13" s="231">
        <v>0.28269244045316694</v>
      </c>
      <c r="BT13" s="232">
        <v>28</v>
      </c>
      <c r="BU13" s="47">
        <v>10754679</v>
      </c>
      <c r="BV13" s="47">
        <f t="shared" si="0"/>
        <v>16.190851473655563</v>
      </c>
      <c r="BW13" s="19">
        <f t="shared" si="1"/>
        <v>0.75128639634429528</v>
      </c>
    </row>
    <row r="14" spans="1:75" x14ac:dyDescent="0.25">
      <c r="A14" s="47" t="s">
        <v>240</v>
      </c>
      <c r="B14" t="s">
        <v>25</v>
      </c>
      <c r="C14" s="47">
        <v>0.19684077799320221</v>
      </c>
      <c r="D14" s="47">
        <v>0.47818571329116821</v>
      </c>
      <c r="E14" s="47">
        <v>0.23762983083724976</v>
      </c>
      <c r="F14" s="47">
        <v>0.33741974830627441</v>
      </c>
      <c r="G14" s="47">
        <v>0.30793699622154236</v>
      </c>
      <c r="H14" s="47">
        <v>0.23662227392196655</v>
      </c>
      <c r="I14" s="47">
        <v>0.40023893117904663</v>
      </c>
      <c r="J14" s="47">
        <v>0.16191267967224121</v>
      </c>
      <c r="K14" s="47">
        <v>0.40279832482337952</v>
      </c>
      <c r="L14" s="47">
        <v>0.8089745044708252</v>
      </c>
      <c r="M14" s="47">
        <v>0.55994099378585815</v>
      </c>
      <c r="N14" s="47">
        <v>0.17584353685379028</v>
      </c>
      <c r="O14" s="47">
        <v>0.59801954030990601</v>
      </c>
      <c r="P14" s="47">
        <v>0.45664915442466736</v>
      </c>
      <c r="Q14" s="47">
        <v>9.9055953323841095E-2</v>
      </c>
      <c r="R14" s="47">
        <v>0.39239129424095154</v>
      </c>
      <c r="S14" s="47">
        <v>0.60311073064804077</v>
      </c>
      <c r="T14" s="47">
        <v>0.52785462141036987</v>
      </c>
      <c r="U14" s="47">
        <v>0.37710195779800415</v>
      </c>
      <c r="V14" s="47">
        <v>0.5208885669708252</v>
      </c>
      <c r="W14" s="47">
        <v>0.12187546491622925</v>
      </c>
      <c r="X14" s="47">
        <v>0.54949194192886353</v>
      </c>
      <c r="Y14" s="47">
        <v>0.70172762870788574</v>
      </c>
      <c r="Z14" s="47">
        <v>0.18839292228221893</v>
      </c>
      <c r="AA14" s="47">
        <v>0.60254532098770142</v>
      </c>
      <c r="AB14" s="47">
        <v>0.21573802828788757</v>
      </c>
      <c r="AC14" s="47">
        <v>0.43466600775718689</v>
      </c>
      <c r="AD14" s="47">
        <v>0.40714374184608459</v>
      </c>
      <c r="AE14" s="47">
        <v>0.48183596134185791</v>
      </c>
      <c r="AF14" s="47">
        <v>6.3718967139720917E-2</v>
      </c>
      <c r="AG14" s="47">
        <v>0.14907507598400116</v>
      </c>
      <c r="AH14" s="47">
        <v>0.47883439064025879</v>
      </c>
      <c r="AI14" s="47">
        <v>0.28016188740730286</v>
      </c>
      <c r="AJ14" s="47">
        <v>0.56781959533691406</v>
      </c>
      <c r="AK14" s="47">
        <v>0.37685930728912354</v>
      </c>
      <c r="AL14" s="47">
        <v>0.15547968447208405</v>
      </c>
      <c r="AM14" s="71">
        <v>0.6616213321685791</v>
      </c>
      <c r="AN14" s="71">
        <v>0.41105517745018005</v>
      </c>
      <c r="AO14" s="71">
        <v>0.67990654706954956</v>
      </c>
      <c r="AP14" s="71">
        <v>0.35808905959129333</v>
      </c>
      <c r="AQ14" s="231">
        <v>0.23264370487850244</v>
      </c>
      <c r="AR14" s="230">
        <v>32</v>
      </c>
      <c r="AS14" s="231">
        <v>0.20596292951856923</v>
      </c>
      <c r="AT14" s="230">
        <v>29</v>
      </c>
      <c r="AU14" s="231">
        <v>0.28773781525636455</v>
      </c>
      <c r="AV14" s="230">
        <v>32</v>
      </c>
      <c r="AW14" s="231">
        <v>0.37759608625400998</v>
      </c>
      <c r="AX14" s="230">
        <v>21</v>
      </c>
      <c r="AY14" s="231">
        <v>0.29059858528439303</v>
      </c>
      <c r="AZ14" s="230">
        <v>27</v>
      </c>
      <c r="BA14" s="231">
        <v>0.21838600012652348</v>
      </c>
      <c r="BB14" s="230">
        <v>19</v>
      </c>
      <c r="BC14" s="231">
        <v>0.30894936378119453</v>
      </c>
      <c r="BD14" s="230">
        <v>5</v>
      </c>
      <c r="BE14" s="231">
        <v>0.25688265709025337</v>
      </c>
      <c r="BF14" s="232">
        <v>31</v>
      </c>
      <c r="BG14" s="231">
        <v>0.36244750928708158</v>
      </c>
      <c r="BH14" s="230">
        <v>26</v>
      </c>
      <c r="BI14" s="231">
        <v>0.39280374262895734</v>
      </c>
      <c r="BJ14" s="232">
        <v>21</v>
      </c>
      <c r="BK14" s="231">
        <v>0.23645551360835512</v>
      </c>
      <c r="BL14" s="232">
        <v>28</v>
      </c>
      <c r="BM14" s="231">
        <v>0.29897193219005919</v>
      </c>
      <c r="BN14" s="232">
        <v>28</v>
      </c>
      <c r="BO14" s="231">
        <v>0.32129751468923134</v>
      </c>
      <c r="BP14" s="232">
        <v>23</v>
      </c>
      <c r="BQ14" s="231">
        <v>0.31687840602880729</v>
      </c>
      <c r="BR14" s="232">
        <v>28</v>
      </c>
      <c r="BS14" s="231">
        <v>0.29340083053647187</v>
      </c>
      <c r="BT14" s="232">
        <v>27</v>
      </c>
      <c r="BU14" s="47">
        <v>9787966</v>
      </c>
      <c r="BV14" s="47">
        <f t="shared" si="0"/>
        <v>16.096664229897474</v>
      </c>
      <c r="BW14" s="19">
        <f t="shared" si="1"/>
        <v>0.74441456213790269</v>
      </c>
    </row>
    <row r="15" spans="1:75" x14ac:dyDescent="0.25">
      <c r="A15" s="47" t="s">
        <v>243</v>
      </c>
      <c r="B15" t="s">
        <v>27</v>
      </c>
      <c r="C15" s="47">
        <v>0.60942131280899048</v>
      </c>
      <c r="D15" s="47">
        <v>0.62179011106491089</v>
      </c>
      <c r="E15" s="47">
        <v>0.19824293255805969</v>
      </c>
      <c r="F15" s="47">
        <v>0.61897760629653931</v>
      </c>
      <c r="G15" s="47">
        <v>1</v>
      </c>
      <c r="H15" s="47">
        <v>0.43307283520698547</v>
      </c>
      <c r="I15" s="47">
        <v>0.39479038119316101</v>
      </c>
      <c r="J15" s="47">
        <v>0.25840190052986145</v>
      </c>
      <c r="K15" s="47">
        <v>0.66381871700286865</v>
      </c>
      <c r="L15" s="47">
        <v>0.59214562177658081</v>
      </c>
      <c r="M15" s="47">
        <v>0.90241241455078125</v>
      </c>
      <c r="N15" s="47">
        <v>-1.0797943095219864E-10</v>
      </c>
      <c r="O15" s="47">
        <v>0.63318026065826416</v>
      </c>
      <c r="P15" s="47">
        <v>0.50701439380645752</v>
      </c>
      <c r="Q15" s="47">
        <v>0.80000001192092896</v>
      </c>
      <c r="R15" s="47">
        <v>0.9334532618522644</v>
      </c>
      <c r="S15" s="47">
        <v>0.83661353588104248</v>
      </c>
      <c r="T15" s="47">
        <v>0.67732423543930054</v>
      </c>
      <c r="U15" s="47">
        <v>0.48934128880500793</v>
      </c>
      <c r="V15" s="47">
        <v>0.52702254056930542</v>
      </c>
      <c r="W15" s="47">
        <v>0.52463513612747192</v>
      </c>
      <c r="X15" s="47">
        <v>0.82409763336181641</v>
      </c>
      <c r="Y15" s="47">
        <v>0.56968092918395996</v>
      </c>
      <c r="Z15" s="47">
        <v>0.7673531174659729</v>
      </c>
      <c r="AA15" s="47">
        <v>2.2333642467856407E-2</v>
      </c>
      <c r="AB15" s="47">
        <v>4.3350972235202789E-2</v>
      </c>
      <c r="AC15" s="47">
        <v>0.50000005960464478</v>
      </c>
      <c r="AD15" s="47">
        <v>0.13732463121414185</v>
      </c>
      <c r="AE15" s="47">
        <v>0.10912420600652695</v>
      </c>
      <c r="AF15" s="47">
        <v>0.19987364113330841</v>
      </c>
      <c r="AG15" s="47">
        <v>1.9586507230997086E-2</v>
      </c>
      <c r="AH15" s="47">
        <v>0.90085440874099731</v>
      </c>
      <c r="AI15" s="47">
        <v>0.75838923454284668</v>
      </c>
      <c r="AJ15" s="47">
        <v>0.70772051811218262</v>
      </c>
      <c r="AK15" s="47">
        <v>0.53896588087081909</v>
      </c>
      <c r="AL15" s="47">
        <v>0.53849291801452637</v>
      </c>
      <c r="AM15" s="71">
        <v>1</v>
      </c>
      <c r="AN15" s="71">
        <v>0.62638723850250244</v>
      </c>
      <c r="AO15" s="71">
        <v>0.48409378528594971</v>
      </c>
      <c r="AP15" s="71">
        <v>2.031935378909111E-2</v>
      </c>
      <c r="AQ15" s="231">
        <v>0.25605398416519165</v>
      </c>
      <c r="AR15" s="230">
        <v>28</v>
      </c>
      <c r="AS15" s="231">
        <v>0.26078313589096069</v>
      </c>
      <c r="AT15" s="230">
        <v>24</v>
      </c>
      <c r="AU15" s="231">
        <v>0.35920599102973938</v>
      </c>
      <c r="AV15" s="230">
        <v>28</v>
      </c>
      <c r="AW15" s="231">
        <v>0.31628769636154175</v>
      </c>
      <c r="AX15" s="230">
        <v>29</v>
      </c>
      <c r="AY15" s="231">
        <v>0.33572083711624146</v>
      </c>
      <c r="AZ15" s="230">
        <v>20</v>
      </c>
      <c r="BA15" s="231">
        <v>0.15367984771728516</v>
      </c>
      <c r="BB15" s="230">
        <v>29</v>
      </c>
      <c r="BC15" s="231">
        <v>8.7876163423061371E-2</v>
      </c>
      <c r="BD15" s="230">
        <v>35</v>
      </c>
      <c r="BE15" s="231">
        <v>0.31794607639312744</v>
      </c>
      <c r="BF15" s="232">
        <v>26</v>
      </c>
      <c r="BG15" s="231">
        <v>0.26979708671569824</v>
      </c>
      <c r="BH15" s="230">
        <v>33</v>
      </c>
      <c r="BI15" s="231">
        <v>0.26635006070137024</v>
      </c>
      <c r="BJ15" s="232">
        <v>33</v>
      </c>
      <c r="BK15" s="231">
        <v>0.23510998487472534</v>
      </c>
      <c r="BL15" s="232">
        <v>29</v>
      </c>
      <c r="BM15" s="231">
        <v>0.24485571682453156</v>
      </c>
      <c r="BN15" s="232">
        <v>35</v>
      </c>
      <c r="BO15" s="231">
        <v>0.26163884997367859</v>
      </c>
      <c r="BP15" s="232">
        <v>31</v>
      </c>
      <c r="BQ15" s="231">
        <v>0.30787581205368042</v>
      </c>
      <c r="BR15" s="232">
        <v>29</v>
      </c>
      <c r="BS15" s="231">
        <v>0.26237007975578308</v>
      </c>
      <c r="BT15" s="232">
        <v>33</v>
      </c>
      <c r="BU15" s="47">
        <v>343400</v>
      </c>
      <c r="BV15" s="47">
        <f t="shared" si="0"/>
        <v>12.746651227445513</v>
      </c>
      <c r="BW15" s="19">
        <f t="shared" si="1"/>
        <v>0.5</v>
      </c>
    </row>
    <row r="16" spans="1:75" x14ac:dyDescent="0.25">
      <c r="A16" s="47" t="s">
        <v>245</v>
      </c>
      <c r="B16" t="s">
        <v>26</v>
      </c>
      <c r="C16" s="47">
        <v>0.55010586977005005</v>
      </c>
      <c r="D16" s="47">
        <v>0.52794808149337769</v>
      </c>
      <c r="E16" s="47">
        <v>0.66178011894226074</v>
      </c>
      <c r="F16" s="47">
        <v>0.28425115346908569</v>
      </c>
      <c r="G16" s="47">
        <v>0.49449834227561951</v>
      </c>
      <c r="H16" s="47">
        <v>0.53118228912353516</v>
      </c>
      <c r="I16" s="47">
        <v>0.40989416837692261</v>
      </c>
      <c r="J16" s="47">
        <v>0.25022447109222412</v>
      </c>
      <c r="K16" s="47">
        <v>0.57458668947219849</v>
      </c>
      <c r="L16" s="47">
        <v>0.4395887553691864</v>
      </c>
      <c r="M16" s="47">
        <v>0.78640049695968628</v>
      </c>
      <c r="N16" s="47">
        <v>7.143700122833252E-2</v>
      </c>
      <c r="O16" s="47">
        <v>0.80912744998931885</v>
      </c>
      <c r="P16" s="47">
        <v>0.71053606271743774</v>
      </c>
      <c r="Q16" s="47">
        <v>0.75</v>
      </c>
      <c r="R16" s="47">
        <v>0.86990147829055786</v>
      </c>
      <c r="S16" s="47">
        <v>0.33378779888153076</v>
      </c>
      <c r="T16" s="47">
        <v>0.87163329124450684</v>
      </c>
      <c r="U16" s="47">
        <v>0.45581093430519104</v>
      </c>
      <c r="V16" s="47">
        <v>0.49532711505889893</v>
      </c>
      <c r="W16" s="47">
        <v>0.54199177026748657</v>
      </c>
      <c r="X16" s="47">
        <v>0.82294929027557373</v>
      </c>
      <c r="Y16" s="47">
        <v>0.29771828651428223</v>
      </c>
      <c r="Z16" s="47">
        <v>0.47347700595855713</v>
      </c>
      <c r="AA16" s="47">
        <v>0.28656649589538574</v>
      </c>
      <c r="AB16" s="47">
        <v>0.11174002289772034</v>
      </c>
      <c r="AC16" s="47">
        <v>0.60133266448974609</v>
      </c>
      <c r="AD16" s="47">
        <v>0.39925545454025269</v>
      </c>
      <c r="AE16" s="47">
        <v>0.37309831380844116</v>
      </c>
      <c r="AF16" s="47">
        <v>5.56819848716259E-2</v>
      </c>
      <c r="AG16" s="47">
        <v>0.14798694849014282</v>
      </c>
      <c r="AH16" s="47">
        <v>0.66244220733642578</v>
      </c>
      <c r="AI16" s="47">
        <v>0.71155077219009399</v>
      </c>
      <c r="AJ16" s="47">
        <v>0.48407000303268433</v>
      </c>
      <c r="AK16" s="47">
        <v>0.70316123962402344</v>
      </c>
      <c r="AL16" s="47">
        <v>0.58922827243804932</v>
      </c>
      <c r="AM16" s="71">
        <v>0.49494954943656921</v>
      </c>
      <c r="AN16" s="71">
        <v>0.37097200751304626</v>
      </c>
      <c r="AO16" s="71">
        <v>0.65039908885955811</v>
      </c>
      <c r="AP16" s="71">
        <v>0.10706833004951477</v>
      </c>
      <c r="AQ16" s="231">
        <v>0.35044027137462158</v>
      </c>
      <c r="AR16" s="230">
        <v>22</v>
      </c>
      <c r="AS16" s="231">
        <v>0.29187107302372423</v>
      </c>
      <c r="AT16" s="230">
        <v>19</v>
      </c>
      <c r="AU16" s="231">
        <v>0.54356899708334905</v>
      </c>
      <c r="AV16" s="230">
        <v>15</v>
      </c>
      <c r="AW16" s="231">
        <v>0.37337616534896478</v>
      </c>
      <c r="AX16" s="230">
        <v>23</v>
      </c>
      <c r="AY16" s="231">
        <v>0.36984023773116781</v>
      </c>
      <c r="AZ16" s="230">
        <v>16</v>
      </c>
      <c r="BA16" s="231">
        <v>0.21455068457554882</v>
      </c>
      <c r="BB16" s="230">
        <v>20</v>
      </c>
      <c r="BC16" s="231">
        <v>0.24219781201753401</v>
      </c>
      <c r="BD16" s="230">
        <v>15</v>
      </c>
      <c r="BE16" s="231">
        <v>0.4307620085167756</v>
      </c>
      <c r="BF16" s="232">
        <v>18</v>
      </c>
      <c r="BG16" s="231">
        <v>0.32411121193128078</v>
      </c>
      <c r="BH16" s="230">
        <v>29</v>
      </c>
      <c r="BI16" s="231">
        <v>0.28106566871959549</v>
      </c>
      <c r="BJ16" s="232">
        <v>31</v>
      </c>
      <c r="BK16" s="231">
        <v>0.29104795646217063</v>
      </c>
      <c r="BL16" s="232">
        <v>21</v>
      </c>
      <c r="BM16" s="231">
        <v>0.37843766864850986</v>
      </c>
      <c r="BN16" s="232">
        <v>21</v>
      </c>
      <c r="BO16" s="231">
        <v>0.34116636623593405</v>
      </c>
      <c r="BP16" s="232">
        <v>19</v>
      </c>
      <c r="BQ16" s="231">
        <v>0.35806166903813674</v>
      </c>
      <c r="BR16" s="232">
        <v>23</v>
      </c>
      <c r="BS16" s="231">
        <v>0.34217841509618779</v>
      </c>
      <c r="BT16" s="232">
        <v>21</v>
      </c>
      <c r="BU16" s="47">
        <v>4807388</v>
      </c>
      <c r="BV16" s="47">
        <f t="shared" si="0"/>
        <v>15.385664459241816</v>
      </c>
      <c r="BW16" s="19">
        <f t="shared" si="1"/>
        <v>0.69254052538110245</v>
      </c>
    </row>
    <row r="17" spans="1:75" x14ac:dyDescent="0.25">
      <c r="A17" s="47" t="s">
        <v>248</v>
      </c>
      <c r="B17" t="s">
        <v>28</v>
      </c>
      <c r="C17" s="47">
        <v>0.77094084024429321</v>
      </c>
      <c r="D17" s="47">
        <v>0.55358278751373291</v>
      </c>
      <c r="E17" s="47">
        <v>0.52945023775100708</v>
      </c>
      <c r="F17" s="47">
        <v>0.30954915285110474</v>
      </c>
      <c r="G17" s="47">
        <v>0.43980756402015686</v>
      </c>
      <c r="H17" s="47">
        <v>0.39647388458251953</v>
      </c>
      <c r="I17" s="47">
        <v>0.39096853137016296</v>
      </c>
      <c r="J17" s="47">
        <v>0.63919675350189209</v>
      </c>
      <c r="K17" s="47">
        <v>0.65821605920791626</v>
      </c>
      <c r="L17" s="47">
        <v>0.24267549812793732</v>
      </c>
      <c r="M17" s="47">
        <v>0.55235111713409424</v>
      </c>
      <c r="N17" s="47">
        <v>0.75521445274353027</v>
      </c>
      <c r="O17" s="47">
        <v>0.5390356183052063</v>
      </c>
      <c r="P17" s="47">
        <v>0.46987953782081604</v>
      </c>
      <c r="Q17" s="47">
        <v>0.55000001192092896</v>
      </c>
      <c r="R17" s="47">
        <v>0.725929856300354</v>
      </c>
      <c r="S17" s="47">
        <v>0.77539408206939697</v>
      </c>
      <c r="T17" s="47">
        <v>0.60990852117538452</v>
      </c>
      <c r="U17" s="47">
        <v>0.33512413501739502</v>
      </c>
      <c r="V17" s="47">
        <v>0.14672000706195831</v>
      </c>
      <c r="W17" s="47">
        <v>0.30116096138954163</v>
      </c>
      <c r="X17" s="47">
        <v>0.78659212589263916</v>
      </c>
      <c r="Y17" s="47">
        <v>0.44228628277778625</v>
      </c>
      <c r="Z17" s="47">
        <v>0.75768440961837769</v>
      </c>
      <c r="AA17" s="47">
        <v>3.0349116772413254E-2</v>
      </c>
      <c r="AB17" s="47">
        <v>2.7924781665205956E-2</v>
      </c>
      <c r="AC17" s="47">
        <v>0.25780266523361206</v>
      </c>
      <c r="AD17" s="47">
        <v>0.22368896007537842</v>
      </c>
      <c r="AE17" s="47">
        <v>0.54426860809326172</v>
      </c>
      <c r="AF17" s="47">
        <v>0.12072048336267471</v>
      </c>
      <c r="AG17" s="47">
        <v>1.6322089359164238E-2</v>
      </c>
      <c r="AH17" s="47">
        <v>0.30386430025100708</v>
      </c>
      <c r="AI17" s="47">
        <v>0.85038596391677856</v>
      </c>
      <c r="AJ17" s="47">
        <v>0.52789819240570068</v>
      </c>
      <c r="AK17" s="47">
        <v>0.43110314011573792</v>
      </c>
      <c r="AL17" s="47">
        <v>0.20302040874958038</v>
      </c>
      <c r="AM17" s="71">
        <v>0.56182146072387695</v>
      </c>
      <c r="AN17" s="71">
        <v>0.27890264987945557</v>
      </c>
      <c r="AO17" s="71">
        <v>0.44996583461761475</v>
      </c>
      <c r="AP17" s="71">
        <v>0.12554088234901428</v>
      </c>
      <c r="AQ17" s="231">
        <v>0.39804991513863358</v>
      </c>
      <c r="AR17" s="230">
        <v>19</v>
      </c>
      <c r="AS17" s="231">
        <v>0.34339314998429771</v>
      </c>
      <c r="AT17" s="230">
        <v>10</v>
      </c>
      <c r="AU17" s="231">
        <v>0.42037104341983239</v>
      </c>
      <c r="AV17" s="230">
        <v>21</v>
      </c>
      <c r="AW17" s="231">
        <v>0.34352193702800232</v>
      </c>
      <c r="AX17" s="230">
        <v>27</v>
      </c>
      <c r="AY17" s="231">
        <v>0.4209006669776284</v>
      </c>
      <c r="AZ17" s="230">
        <v>9</v>
      </c>
      <c r="BA17" s="231">
        <v>0.18125484583150819</v>
      </c>
      <c r="BB17" s="230">
        <v>24</v>
      </c>
      <c r="BC17" s="231">
        <v>9.9307301197148798E-2</v>
      </c>
      <c r="BD17" s="230">
        <v>34</v>
      </c>
      <c r="BE17" s="231">
        <v>0.37024739797175077</v>
      </c>
      <c r="BF17" s="232">
        <v>22</v>
      </c>
      <c r="BG17" s="231">
        <v>0.40631702568117944</v>
      </c>
      <c r="BH17" s="230">
        <v>19</v>
      </c>
      <c r="BI17" s="231">
        <v>0.26056138974018495</v>
      </c>
      <c r="BJ17" s="232">
        <v>34</v>
      </c>
      <c r="BK17" s="231">
        <v>0.30838443625274337</v>
      </c>
      <c r="BL17" s="232">
        <v>19</v>
      </c>
      <c r="BM17" s="231">
        <v>0.29108751601151628</v>
      </c>
      <c r="BN17" s="232">
        <v>30</v>
      </c>
      <c r="BO17" s="231">
        <v>0.29544307101991074</v>
      </c>
      <c r="BP17" s="232">
        <v>25</v>
      </c>
      <c r="BQ17" s="231">
        <v>0.40265484151741654</v>
      </c>
      <c r="BR17" s="232">
        <v>17</v>
      </c>
      <c r="BS17" s="231">
        <v>0.32439247716659597</v>
      </c>
      <c r="BT17" s="232">
        <v>22</v>
      </c>
      <c r="BU17" s="47">
        <v>8713300</v>
      </c>
      <c r="BV17" s="47">
        <f t="shared" si="0"/>
        <v>15.980361151930218</v>
      </c>
      <c r="BW17" s="19">
        <f t="shared" si="1"/>
        <v>0.73592917242274292</v>
      </c>
    </row>
    <row r="18" spans="1:75" x14ac:dyDescent="0.25">
      <c r="A18" s="47" t="s">
        <v>250</v>
      </c>
      <c r="B18" t="s">
        <v>29</v>
      </c>
      <c r="C18" s="47">
        <v>0.19146862626075745</v>
      </c>
      <c r="D18" s="47">
        <v>0.41048580408096313</v>
      </c>
      <c r="E18" s="47">
        <v>0.87124186754226685</v>
      </c>
      <c r="F18" s="47">
        <v>0.35844036936759949</v>
      </c>
      <c r="G18" s="47">
        <v>0.2813282310962677</v>
      </c>
      <c r="H18" s="47">
        <v>0.32196992635726929</v>
      </c>
      <c r="I18" s="47">
        <v>0.45389515161514282</v>
      </c>
      <c r="J18" s="47">
        <v>0.20540182292461395</v>
      </c>
      <c r="K18" s="47">
        <v>0.56780374050140381</v>
      </c>
      <c r="L18" s="47">
        <v>0.47956430912017822</v>
      </c>
      <c r="M18" s="47">
        <v>0.6170041561126709</v>
      </c>
      <c r="N18" s="47">
        <v>0.27884232997894287</v>
      </c>
      <c r="O18" s="47">
        <v>0.57247418165206909</v>
      </c>
      <c r="P18" s="47">
        <v>0.26623943448066711</v>
      </c>
      <c r="Q18" s="47">
        <v>0.36217820644378662</v>
      </c>
      <c r="R18" s="47">
        <v>0.69244134426116943</v>
      </c>
      <c r="S18" s="47">
        <v>0.76273477077484131</v>
      </c>
      <c r="T18" s="47">
        <v>0.4437553882598877</v>
      </c>
      <c r="U18" s="47">
        <v>0.34821248054504395</v>
      </c>
      <c r="V18" s="47">
        <v>0.44570735096931458</v>
      </c>
      <c r="W18" s="47">
        <v>0.18288290500640869</v>
      </c>
      <c r="X18" s="47">
        <v>0.69037246704101563</v>
      </c>
      <c r="Y18" s="47">
        <v>0.67520630359649658</v>
      </c>
      <c r="Z18" s="47">
        <v>0.10747745633125305</v>
      </c>
      <c r="AA18" s="47">
        <v>0.18024247884750366</v>
      </c>
      <c r="AB18" s="47">
        <v>0.19498983025550842</v>
      </c>
      <c r="AC18" s="47">
        <v>0.39466601610183716</v>
      </c>
      <c r="AD18" s="47">
        <v>0.44500216841697693</v>
      </c>
      <c r="AE18" s="47">
        <v>0.42938435077667236</v>
      </c>
      <c r="AF18" s="47">
        <v>0.39291322231292725</v>
      </c>
      <c r="AG18" s="47">
        <v>0.53645265102386475</v>
      </c>
      <c r="AH18" s="47">
        <v>0.39520299434661865</v>
      </c>
      <c r="AI18" s="47">
        <v>0.58195775747299194</v>
      </c>
      <c r="AJ18" s="47">
        <v>0.81838065385818481</v>
      </c>
      <c r="AK18" s="47">
        <v>0.63319933414459229</v>
      </c>
      <c r="AL18" s="47">
        <v>0.3525225818157196</v>
      </c>
      <c r="AM18" s="71">
        <v>0.43290582299232483</v>
      </c>
      <c r="AN18" s="71">
        <v>0.49093711376190186</v>
      </c>
      <c r="AO18" s="71">
        <v>0.85660248994827271</v>
      </c>
      <c r="AP18" s="71">
        <v>0.33406659960746765</v>
      </c>
      <c r="AQ18" s="231">
        <v>0.4017481680162841</v>
      </c>
      <c r="AR18" s="230">
        <v>18</v>
      </c>
      <c r="AS18" s="231">
        <v>0.27693554527124642</v>
      </c>
      <c r="AT18" s="230">
        <v>22</v>
      </c>
      <c r="AU18" s="231">
        <v>0.41528058309506516</v>
      </c>
      <c r="AV18" s="230">
        <v>22</v>
      </c>
      <c r="AW18" s="231">
        <v>0.43876665021647843</v>
      </c>
      <c r="AX18" s="230">
        <v>16</v>
      </c>
      <c r="AY18" s="231">
        <v>0.36321095364547767</v>
      </c>
      <c r="AZ18" s="230">
        <v>18</v>
      </c>
      <c r="BA18" s="231">
        <v>0.38470920838243727</v>
      </c>
      <c r="BB18" s="230">
        <v>6</v>
      </c>
      <c r="BC18" s="231">
        <v>0.26647427208750374</v>
      </c>
      <c r="BD18" s="230">
        <v>9</v>
      </c>
      <c r="BE18" s="231">
        <v>0.52335452029632057</v>
      </c>
      <c r="BF18" s="232">
        <v>8</v>
      </c>
      <c r="BG18" s="231">
        <v>0.42622147380180109</v>
      </c>
      <c r="BH18" s="230">
        <v>17</v>
      </c>
      <c r="BI18" s="231">
        <v>0.46379357001357124</v>
      </c>
      <c r="BJ18" s="232">
        <v>7</v>
      </c>
      <c r="BK18" s="231">
        <v>0.3171724825172475</v>
      </c>
      <c r="BL18" s="232">
        <v>17</v>
      </c>
      <c r="BM18" s="231">
        <v>0.50436053682808446</v>
      </c>
      <c r="BN18" s="232">
        <v>7</v>
      </c>
      <c r="BO18" s="231">
        <v>0.39565200783251825</v>
      </c>
      <c r="BP18" s="232">
        <v>15</v>
      </c>
      <c r="BQ18" s="231">
        <v>0.36701296121149168</v>
      </c>
      <c r="BR18" s="232">
        <v>21</v>
      </c>
      <c r="BS18" s="231">
        <v>0.3960494970973355</v>
      </c>
      <c r="BT18" s="232">
        <v>14</v>
      </c>
      <c r="BU18" s="47">
        <v>60536709</v>
      </c>
      <c r="BV18" s="47">
        <f t="shared" si="0"/>
        <v>17.918760499327025</v>
      </c>
      <c r="BW18" s="19">
        <f t="shared" si="1"/>
        <v>0.87735340790947691</v>
      </c>
    </row>
    <row r="19" spans="1:75" x14ac:dyDescent="0.25">
      <c r="A19" s="47" t="s">
        <v>252</v>
      </c>
      <c r="B19" t="s">
        <v>30</v>
      </c>
      <c r="C19" s="47">
        <v>0.70548391342163086</v>
      </c>
      <c r="D19" s="47">
        <v>0.68860864639282227</v>
      </c>
      <c r="E19" s="47">
        <v>0.90789109468460083</v>
      </c>
      <c r="F19" s="47">
        <v>0.44511601328849792</v>
      </c>
      <c r="G19" s="47">
        <v>0.16356383264064789</v>
      </c>
      <c r="H19" s="47">
        <v>0.53071421384811401</v>
      </c>
      <c r="I19" s="47">
        <v>0.43646892905235291</v>
      </c>
      <c r="J19" s="47">
        <v>0.4254639744758606</v>
      </c>
      <c r="K19" s="47">
        <v>0.6912083625793457</v>
      </c>
      <c r="L19" s="47">
        <v>0.52464979887008667</v>
      </c>
      <c r="M19" s="47">
        <v>0.75179660320281982</v>
      </c>
      <c r="N19" s="47">
        <v>0.2169201523065567</v>
      </c>
      <c r="O19" s="47">
        <v>0.66733634471893311</v>
      </c>
      <c r="P19" s="47">
        <v>0.59979844093322754</v>
      </c>
      <c r="Q19" s="47">
        <v>0.54108154773712158</v>
      </c>
      <c r="R19" s="47">
        <v>0.52928459644317627</v>
      </c>
      <c r="S19" s="47">
        <v>0.89069116115570068</v>
      </c>
      <c r="T19" s="47">
        <v>0.59534859657287598</v>
      </c>
      <c r="U19" s="47">
        <v>0.53371119499206543</v>
      </c>
      <c r="V19" s="47">
        <v>0.23751240968704224</v>
      </c>
      <c r="W19" s="47">
        <v>0.22500522434711456</v>
      </c>
      <c r="X19" s="47">
        <v>0.71729117631912231</v>
      </c>
      <c r="Y19" s="47">
        <v>8.6975306272506714E-2</v>
      </c>
      <c r="Z19" s="47">
        <v>1.5046814223751426E-3</v>
      </c>
      <c r="AA19" s="47">
        <v>1.1667767539620399E-2</v>
      </c>
      <c r="AB19" s="47">
        <v>8.219793438911438E-3</v>
      </c>
      <c r="AC19" s="47">
        <v>0.79039108753204346</v>
      </c>
      <c r="AD19" s="47">
        <v>0.17885603010654449</v>
      </c>
      <c r="AE19" s="47">
        <v>0.30517244338989258</v>
      </c>
      <c r="AF19" s="47">
        <v>0.20845089852809906</v>
      </c>
      <c r="AG19" s="47">
        <v>0.42655059695243835</v>
      </c>
      <c r="AH19" s="47">
        <v>0.60118401050567627</v>
      </c>
      <c r="AI19" s="47">
        <v>0.48412102460861206</v>
      </c>
      <c r="AJ19" s="47">
        <v>0.36762011051177979</v>
      </c>
      <c r="AK19" s="47">
        <v>0.80754178762435913</v>
      </c>
      <c r="AL19" s="47">
        <v>0.57546806335449219</v>
      </c>
      <c r="AM19" s="71">
        <v>0.31533369421958923</v>
      </c>
      <c r="AN19" s="71">
        <v>0.40339308977127075</v>
      </c>
      <c r="AO19" s="71">
        <v>0.60755771398544312</v>
      </c>
      <c r="AP19" s="71">
        <v>0.48532092571258545</v>
      </c>
      <c r="AQ19" s="231">
        <v>0.63958557145246631</v>
      </c>
      <c r="AR19" s="230">
        <v>2</v>
      </c>
      <c r="AS19" s="231">
        <v>0.36232034855819362</v>
      </c>
      <c r="AT19" s="230">
        <v>7</v>
      </c>
      <c r="AU19" s="231">
        <v>0.54422195815168473</v>
      </c>
      <c r="AV19" s="230">
        <v>14</v>
      </c>
      <c r="AW19" s="231">
        <v>0.52554086343418882</v>
      </c>
      <c r="AX19" s="230">
        <v>2</v>
      </c>
      <c r="AY19" s="231">
        <v>0.23998754609431613</v>
      </c>
      <c r="AZ19" s="230">
        <v>32</v>
      </c>
      <c r="BA19" s="231">
        <v>0.35886224140717615</v>
      </c>
      <c r="BB19" s="230">
        <v>9</v>
      </c>
      <c r="BC19" s="231">
        <v>0.23029243423225951</v>
      </c>
      <c r="BD19" s="230">
        <v>17</v>
      </c>
      <c r="BE19" s="231">
        <v>0.52029947029752843</v>
      </c>
      <c r="BF19" s="232">
        <v>9</v>
      </c>
      <c r="BG19" s="231">
        <v>0.5086173539798261</v>
      </c>
      <c r="BH19" s="230">
        <v>6</v>
      </c>
      <c r="BI19" s="231">
        <v>0.42178182880449655</v>
      </c>
      <c r="BJ19" s="232">
        <v>12</v>
      </c>
      <c r="BK19" s="231">
        <v>0.34426298206636158</v>
      </c>
      <c r="BL19" s="232">
        <v>11</v>
      </c>
      <c r="BM19" s="231">
        <v>0.54852574674425336</v>
      </c>
      <c r="BN19" s="232">
        <v>5</v>
      </c>
      <c r="BO19" s="231">
        <v>0.43249919661848002</v>
      </c>
      <c r="BP19" s="232">
        <v>7</v>
      </c>
      <c r="BQ19" s="231">
        <v>0.41531590448302375</v>
      </c>
      <c r="BR19" s="232">
        <v>12</v>
      </c>
      <c r="BS19" s="231">
        <v>0.43515095053938968</v>
      </c>
      <c r="BT19" s="232">
        <v>6</v>
      </c>
      <c r="BU19" s="47">
        <v>126785797</v>
      </c>
      <c r="BV19" s="47">
        <f t="shared" si="0"/>
        <v>18.658009582652685</v>
      </c>
      <c r="BW19" s="19">
        <f t="shared" si="1"/>
        <v>0.93128849439410866</v>
      </c>
    </row>
    <row r="20" spans="1:75" x14ac:dyDescent="0.25">
      <c r="A20" s="47" t="s">
        <v>414</v>
      </c>
      <c r="B20" t="s">
        <v>31</v>
      </c>
      <c r="C20" s="47">
        <v>0.38069993257522583</v>
      </c>
      <c r="D20" s="47">
        <v>0.6119961142539978</v>
      </c>
      <c r="E20" s="47">
        <v>0.97004604339599609</v>
      </c>
      <c r="F20" s="47">
        <v>0.50909686088562012</v>
      </c>
      <c r="G20" s="47">
        <v>0.2087114155292511</v>
      </c>
      <c r="H20" s="47">
        <v>0.4503045380115509</v>
      </c>
      <c r="I20" s="47">
        <v>0.36362332105636597</v>
      </c>
      <c r="J20" s="47">
        <v>0.55134439468383789</v>
      </c>
      <c r="K20" s="47">
        <v>0.59775835275650024</v>
      </c>
      <c r="L20" s="47">
        <v>0.65663415193557739</v>
      </c>
      <c r="M20" s="47">
        <v>0.55119872093200684</v>
      </c>
      <c r="N20" s="47">
        <v>0.67396867275238037</v>
      </c>
      <c r="O20" s="47">
        <v>0.57247418165206909</v>
      </c>
      <c r="P20" s="47">
        <v>0.46363270282745361</v>
      </c>
      <c r="Q20" s="47">
        <v>0.48096868395805359</v>
      </c>
      <c r="R20" s="47">
        <v>0.62580996751785278</v>
      </c>
      <c r="S20" s="47">
        <v>0.71710532903671265</v>
      </c>
      <c r="T20" s="47">
        <v>0.56142312288284302</v>
      </c>
      <c r="U20" s="47">
        <v>0.67435544729232788</v>
      </c>
      <c r="V20" s="47">
        <v>0.33064034581184387</v>
      </c>
      <c r="W20" s="47">
        <v>0.16994927823543549</v>
      </c>
      <c r="X20" s="47">
        <v>0.64436447620391846</v>
      </c>
      <c r="Y20" s="47">
        <v>0.21986682713031769</v>
      </c>
      <c r="Z20" s="47">
        <v>0.18722791969776154</v>
      </c>
      <c r="AA20" s="47">
        <v>4.2425218969583511E-2</v>
      </c>
      <c r="AB20" s="47">
        <v>0.13890224695205688</v>
      </c>
      <c r="AC20" s="47">
        <v>0.49602556228637695</v>
      </c>
      <c r="AD20" s="47">
        <v>0.21161296963691711</v>
      </c>
      <c r="AE20" s="47">
        <v>0.42514240741729736</v>
      </c>
      <c r="AF20" s="47">
        <v>0.17807105183601379</v>
      </c>
      <c r="AG20" s="47">
        <v>0.27965179085731506</v>
      </c>
      <c r="AH20" s="47">
        <v>0.43170657753944397</v>
      </c>
      <c r="AI20" s="47">
        <v>0.35839653015136719</v>
      </c>
      <c r="AJ20" s="47">
        <v>0.46320098638534546</v>
      </c>
      <c r="AK20" s="47">
        <v>0.23032824695110321</v>
      </c>
      <c r="AL20" s="47">
        <v>0.17390726506710052</v>
      </c>
      <c r="AM20" s="72">
        <v>0.44188445806503296</v>
      </c>
      <c r="AN20" s="72">
        <v>0.43643885850906372</v>
      </c>
      <c r="AO20" s="72">
        <v>0.36770978569984436</v>
      </c>
      <c r="AP20" s="72">
        <v>0.46707546710968018</v>
      </c>
      <c r="AQ20" s="231">
        <v>0.53485052902168517</v>
      </c>
      <c r="AR20" s="230">
        <v>6</v>
      </c>
      <c r="AS20" s="231">
        <v>0.3405747764465461</v>
      </c>
      <c r="AT20" s="230">
        <v>11</v>
      </c>
      <c r="AU20" s="231">
        <v>0.46367236595420153</v>
      </c>
      <c r="AV20" s="230">
        <v>18</v>
      </c>
      <c r="AW20" s="231">
        <v>0.49410345519302667</v>
      </c>
      <c r="AX20" s="230">
        <v>5</v>
      </c>
      <c r="AY20" s="231">
        <v>0.26428541179472781</v>
      </c>
      <c r="AZ20" s="230">
        <v>30</v>
      </c>
      <c r="BA20" s="231">
        <v>0.28444387652337139</v>
      </c>
      <c r="BB20" s="230">
        <v>12</v>
      </c>
      <c r="BC20" s="231">
        <v>0.19235231646596365</v>
      </c>
      <c r="BD20" s="230">
        <v>24</v>
      </c>
      <c r="BE20" s="231">
        <v>0.26524278997221773</v>
      </c>
      <c r="BF20" s="232">
        <v>30</v>
      </c>
      <c r="BG20" s="231">
        <v>0.53652116890205137</v>
      </c>
      <c r="BH20" s="230">
        <v>3</v>
      </c>
      <c r="BI20" s="231">
        <v>0.37067827912286117</v>
      </c>
      <c r="BJ20" s="232">
        <v>26</v>
      </c>
      <c r="BK20" s="231">
        <v>0.36025919504559839</v>
      </c>
      <c r="BL20" s="232">
        <v>7</v>
      </c>
      <c r="BM20" s="231">
        <v>0.40105796048616799</v>
      </c>
      <c r="BN20" s="232">
        <v>19</v>
      </c>
      <c r="BO20" s="231">
        <v>0.39856474300907396</v>
      </c>
      <c r="BP20" s="232">
        <v>14</v>
      </c>
      <c r="BQ20" s="231">
        <v>0.33880807890013376</v>
      </c>
      <c r="BR20" s="232">
        <v>24</v>
      </c>
      <c r="BS20" s="231">
        <v>0.37467248791168911</v>
      </c>
      <c r="BT20" s="232">
        <v>17</v>
      </c>
      <c r="BU20" s="47">
        <v>51466201</v>
      </c>
      <c r="BV20" s="47">
        <f t="shared" si="0"/>
        <v>17.756435858918447</v>
      </c>
      <c r="BW20" s="19">
        <f t="shared" si="1"/>
        <v>0.86551031778397114</v>
      </c>
    </row>
    <row r="21" spans="1:75" x14ac:dyDescent="0.25">
      <c r="A21" s="47" t="s">
        <v>509</v>
      </c>
      <c r="B21" t="s">
        <v>33</v>
      </c>
      <c r="C21" s="47">
        <v>0.16424724459648132</v>
      </c>
      <c r="D21" s="47">
        <v>0.45245212316513062</v>
      </c>
      <c r="E21" s="47">
        <v>0.10823717713356018</v>
      </c>
      <c r="F21" s="47">
        <v>0.14045901596546173</v>
      </c>
      <c r="G21" s="47" t="s">
        <v>508</v>
      </c>
      <c r="H21" s="47">
        <v>2.2872697561979294E-2</v>
      </c>
      <c r="I21" s="47">
        <v>0.67173653841018677</v>
      </c>
      <c r="J21" s="47">
        <v>9.7889555618166924E-3</v>
      </c>
      <c r="K21" s="47">
        <v>0.42923736572265625</v>
      </c>
      <c r="L21" s="47">
        <v>0.41700124740600586</v>
      </c>
      <c r="M21" s="47">
        <v>0.38007992506027222</v>
      </c>
      <c r="N21" s="47">
        <v>0.37636628746986389</v>
      </c>
      <c r="O21" s="47">
        <v>0.59371411800384521</v>
      </c>
      <c r="P21" s="47">
        <v>0.3915008008480072</v>
      </c>
      <c r="Q21" s="47">
        <v>0.48333331942558289</v>
      </c>
      <c r="R21" s="47">
        <v>0.51878094673156738</v>
      </c>
      <c r="S21" s="47">
        <v>0.33187007904052734</v>
      </c>
      <c r="T21" s="47">
        <v>0.49323680996894836</v>
      </c>
      <c r="U21" s="47">
        <v>0.47252723574638367</v>
      </c>
      <c r="V21" s="47">
        <v>0.29662251472473145</v>
      </c>
      <c r="W21" s="47">
        <v>0.21876226365566254</v>
      </c>
      <c r="X21" s="47">
        <v>0.61851662397384644</v>
      </c>
      <c r="Y21" s="47">
        <v>0.79598277807235718</v>
      </c>
      <c r="Z21" s="47">
        <v>0.28369909524917603</v>
      </c>
      <c r="AA21" s="47">
        <v>0.52906137704849243</v>
      </c>
      <c r="AB21" s="47">
        <v>0.23612360656261444</v>
      </c>
      <c r="AC21" s="47">
        <v>0.52699899673461914</v>
      </c>
      <c r="AD21" s="47">
        <v>0.14300362765789032</v>
      </c>
      <c r="AE21" s="47">
        <v>0.55726909637451172</v>
      </c>
      <c r="AF21" s="47">
        <v>4.9389105290174484E-2</v>
      </c>
      <c r="AG21" s="47">
        <v>1.5233949758112431E-2</v>
      </c>
      <c r="AH21" s="47">
        <v>0.29265740513801575</v>
      </c>
      <c r="AI21" s="47">
        <v>0.223485067486763</v>
      </c>
      <c r="AJ21" s="47">
        <v>0.39822399616241455</v>
      </c>
      <c r="AK21" s="47">
        <v>0.26065269112586975</v>
      </c>
      <c r="AL21" s="47">
        <v>4.783795028924942E-2</v>
      </c>
      <c r="AM21" s="71">
        <v>0.72944885492324829</v>
      </c>
      <c r="AN21" s="71">
        <v>0.5047563910484314</v>
      </c>
      <c r="AO21" s="71">
        <v>0.49535632133483887</v>
      </c>
      <c r="AP21" s="71">
        <v>0.52597784996032715</v>
      </c>
      <c r="AQ21" s="231">
        <v>0.13552460989228157</v>
      </c>
      <c r="AR21" s="230">
        <v>35</v>
      </c>
      <c r="AS21" s="231">
        <v>0.14708232429766699</v>
      </c>
      <c r="AT21" s="230">
        <v>35</v>
      </c>
      <c r="AU21" s="231">
        <v>0.31122418166039451</v>
      </c>
      <c r="AV21" s="230">
        <v>29</v>
      </c>
      <c r="AW21" s="231">
        <v>0.24966734592357748</v>
      </c>
      <c r="AX21" s="230">
        <v>33</v>
      </c>
      <c r="AY21" s="231">
        <v>0.30020417190874416</v>
      </c>
      <c r="AZ21" s="230">
        <v>26</v>
      </c>
      <c r="BA21" s="231">
        <v>0.14322233202893231</v>
      </c>
      <c r="BB21" s="230">
        <v>32</v>
      </c>
      <c r="BC21" s="231">
        <v>0.22475645682036766</v>
      </c>
      <c r="BD21" s="230">
        <v>19</v>
      </c>
      <c r="BE21" s="231">
        <v>0.14567321233641622</v>
      </c>
      <c r="BF21" s="232">
        <v>35</v>
      </c>
      <c r="BG21" s="231">
        <v>0.25098724026343427</v>
      </c>
      <c r="BH21" s="230">
        <v>34</v>
      </c>
      <c r="BI21" s="231">
        <v>0.35322703132570632</v>
      </c>
      <c r="BJ21" s="232">
        <v>29</v>
      </c>
      <c r="BK21" s="231">
        <v>0.16507300444602488</v>
      </c>
      <c r="BL21" s="232">
        <v>35</v>
      </c>
      <c r="BM21" s="231">
        <v>0.26373023849202842</v>
      </c>
      <c r="BN21" s="232">
        <v>34</v>
      </c>
      <c r="BO21" s="231">
        <v>0.22451243850497937</v>
      </c>
      <c r="BP21" s="232">
        <v>35</v>
      </c>
      <c r="BQ21" s="231">
        <v>0.26289296686576802</v>
      </c>
      <c r="BR21" s="232">
        <v>35</v>
      </c>
      <c r="BS21" s="231">
        <v>0.22698411572190727</v>
      </c>
      <c r="BT21" s="232">
        <v>35</v>
      </c>
      <c r="BU21" s="47">
        <v>1942248</v>
      </c>
      <c r="BV21" s="47">
        <f t="shared" si="0"/>
        <v>14.47935662307858</v>
      </c>
      <c r="BW21" s="19">
        <f t="shared" si="1"/>
        <v>0.62641695130068686</v>
      </c>
    </row>
    <row r="22" spans="1:75" x14ac:dyDescent="0.25">
      <c r="A22" s="47" t="s">
        <v>258</v>
      </c>
      <c r="B22" t="s">
        <v>32</v>
      </c>
      <c r="C22" s="47">
        <v>0.69976711273193359</v>
      </c>
      <c r="D22" s="47">
        <v>0.79711294174194336</v>
      </c>
      <c r="E22" s="47">
        <v>0.80908691883087158</v>
      </c>
      <c r="F22" s="47">
        <v>0.81649529933929443</v>
      </c>
      <c r="G22" s="47">
        <v>0.36706036329269409</v>
      </c>
      <c r="H22" s="47">
        <v>0.25626137852668762</v>
      </c>
      <c r="I22" s="47">
        <v>0.79912370443344116</v>
      </c>
      <c r="J22" s="47">
        <v>0.15121904015541077</v>
      </c>
      <c r="K22" s="47">
        <v>0.70827847719192505</v>
      </c>
      <c r="L22" s="47">
        <v>0.5</v>
      </c>
      <c r="M22" s="47">
        <v>0.69062107801437378</v>
      </c>
      <c r="N22" s="47">
        <v>0.21779406070709229</v>
      </c>
      <c r="O22" s="47">
        <v>0.90083235502243042</v>
      </c>
      <c r="P22" s="47">
        <v>0.97138559818267822</v>
      </c>
      <c r="Q22" s="47">
        <v>0.88333332538604736</v>
      </c>
      <c r="R22" s="47">
        <v>0.72621971368789673</v>
      </c>
      <c r="S22" s="47">
        <v>0.8476906418800354</v>
      </c>
      <c r="T22" s="47">
        <v>0.70174354314804077</v>
      </c>
      <c r="U22" s="47">
        <v>0.41656127572059631</v>
      </c>
      <c r="V22" s="47">
        <v>0.68375551700592041</v>
      </c>
      <c r="W22" s="47">
        <v>0.8452380895614624</v>
      </c>
      <c r="X22" s="47">
        <v>0.54311186075210571</v>
      </c>
      <c r="Y22" s="47">
        <v>0.79879081249237061</v>
      </c>
      <c r="Z22" s="47">
        <v>0.15370987355709076</v>
      </c>
      <c r="AA22" s="47">
        <v>0.10774044692516327</v>
      </c>
      <c r="AB22" s="47">
        <v>0.13444513082504272</v>
      </c>
      <c r="AC22" s="47">
        <v>0.52699899673461914</v>
      </c>
      <c r="AD22" s="47">
        <v>0.28732901811599731</v>
      </c>
      <c r="AE22" s="47">
        <v>0.43139329552650452</v>
      </c>
      <c r="AF22" s="47">
        <v>1.2279310263693333E-2</v>
      </c>
      <c r="AG22" s="47">
        <v>0</v>
      </c>
      <c r="AH22" s="47">
        <v>0.44327127933502197</v>
      </c>
      <c r="AI22" s="47">
        <v>0.74297922849655151</v>
      </c>
      <c r="AJ22" s="47">
        <v>0.71925550699234009</v>
      </c>
      <c r="AK22" s="47">
        <v>0.71032816171646118</v>
      </c>
      <c r="AL22" s="47">
        <v>1</v>
      </c>
      <c r="AM22" s="71">
        <v>0.35699853301048279</v>
      </c>
      <c r="AN22" s="71">
        <v>0.35282555222511292</v>
      </c>
      <c r="AO22" s="71">
        <v>0.75233644247055054</v>
      </c>
      <c r="AP22" s="71">
        <v>0.51925945281982422</v>
      </c>
      <c r="AQ22" s="231">
        <v>0.4217407044827009</v>
      </c>
      <c r="AR22" s="230">
        <v>15</v>
      </c>
      <c r="AS22" s="231">
        <v>0.21254967587407253</v>
      </c>
      <c r="AT22" s="230">
        <v>28</v>
      </c>
      <c r="AU22" s="231">
        <v>0.47027135091300321</v>
      </c>
      <c r="AV22" s="230">
        <v>17</v>
      </c>
      <c r="AW22" s="231">
        <v>0.35789314134668798</v>
      </c>
      <c r="AX22" s="230">
        <v>25</v>
      </c>
      <c r="AY22" s="231">
        <v>0.31617098668073718</v>
      </c>
      <c r="AZ22" s="230">
        <v>24</v>
      </c>
      <c r="BA22" s="231">
        <v>0.11979659088005469</v>
      </c>
      <c r="BB22" s="230">
        <v>34</v>
      </c>
      <c r="BC22" s="231">
        <v>0.14269980838181179</v>
      </c>
      <c r="BD22" s="230">
        <v>32</v>
      </c>
      <c r="BE22" s="231">
        <v>0.42850762293193911</v>
      </c>
      <c r="BF22" s="232">
        <v>19</v>
      </c>
      <c r="BG22" s="231">
        <v>0.28589482546990747</v>
      </c>
      <c r="BH22" s="230">
        <v>32</v>
      </c>
      <c r="BI22" s="231">
        <v>0.26762388481741944</v>
      </c>
      <c r="BJ22" s="232">
        <v>32</v>
      </c>
      <c r="BK22" s="231">
        <v>0.27008226532533819</v>
      </c>
      <c r="BL22" s="232">
        <v>24</v>
      </c>
      <c r="BM22" s="231">
        <v>0.34507819111481858</v>
      </c>
      <c r="BN22" s="232">
        <v>23</v>
      </c>
      <c r="BO22" s="231">
        <v>0.26950783868320705</v>
      </c>
      <c r="BP22" s="232">
        <v>28</v>
      </c>
      <c r="BQ22" s="231">
        <v>0.32459114480821122</v>
      </c>
      <c r="BR22" s="232">
        <v>27</v>
      </c>
      <c r="BS22" s="231">
        <v>0.302314868033497</v>
      </c>
      <c r="BT22" s="232">
        <v>25</v>
      </c>
      <c r="BU22" s="47">
        <v>596336</v>
      </c>
      <c r="BV22" s="47">
        <f t="shared" si="0"/>
        <v>13.298559545584688</v>
      </c>
      <c r="BW22" s="19">
        <f t="shared" si="1"/>
        <v>0.54026683771660589</v>
      </c>
    </row>
    <row r="23" spans="1:75" x14ac:dyDescent="0.25">
      <c r="A23" s="47" t="s">
        <v>261</v>
      </c>
      <c r="B23" t="s">
        <v>34</v>
      </c>
      <c r="C23" s="47">
        <v>0.24453756213188171</v>
      </c>
      <c r="D23" s="47">
        <v>5.7965971529483795E-2</v>
      </c>
      <c r="E23" s="47">
        <v>0.81641674041748047</v>
      </c>
      <c r="F23" s="47">
        <v>5.55555559694767E-2</v>
      </c>
      <c r="G23" s="47">
        <v>0.50002604722976685</v>
      </c>
      <c r="H23" s="47">
        <v>0.27905440330505371</v>
      </c>
      <c r="I23" s="47">
        <v>0.6111111044883728</v>
      </c>
      <c r="J23" s="47">
        <v>2.3678407073020935E-2</v>
      </c>
      <c r="K23" s="47">
        <v>0.40586569905281067</v>
      </c>
      <c r="L23" s="47">
        <v>0.15524105727672577</v>
      </c>
      <c r="M23" s="47">
        <v>0.1080109104514122</v>
      </c>
      <c r="N23" s="47">
        <v>0.29640209674835205</v>
      </c>
      <c r="O23" s="47">
        <v>0.38117107748985291</v>
      </c>
      <c r="P23" s="47">
        <v>0.31955897808074951</v>
      </c>
      <c r="Q23" s="47">
        <v>0.20337492227554321</v>
      </c>
      <c r="R23" s="47">
        <v>0.34511062502861023</v>
      </c>
      <c r="S23" s="47">
        <v>0.84625816345214844</v>
      </c>
      <c r="T23" s="47">
        <v>0.3800293505191803</v>
      </c>
      <c r="U23" s="47">
        <v>0.3569243848323822</v>
      </c>
      <c r="V23" s="47">
        <v>-6.7984200491366664E-9</v>
      </c>
      <c r="W23" s="47">
        <v>0.1666666716337204</v>
      </c>
      <c r="X23" s="47">
        <v>0.27404442429542542</v>
      </c>
      <c r="Y23" s="47">
        <v>0.61725926399230957</v>
      </c>
      <c r="Z23" s="47">
        <v>0.6018606424331665</v>
      </c>
      <c r="AA23" s="47">
        <v>0.17530515789985657</v>
      </c>
      <c r="AB23" s="47">
        <v>0.19630743563175201</v>
      </c>
      <c r="AC23" s="47">
        <v>0.10592381656169891</v>
      </c>
      <c r="AD23" s="47">
        <v>0.40233892202377319</v>
      </c>
      <c r="AE23" s="47">
        <v>0.59364593029022217</v>
      </c>
      <c r="AF23" s="47">
        <v>0.22833949327468872</v>
      </c>
      <c r="AG23" s="47">
        <v>0.19151251018047333</v>
      </c>
      <c r="AH23" s="47">
        <v>0.54591459035873413</v>
      </c>
      <c r="AI23" s="47">
        <v>0.53354781866073608</v>
      </c>
      <c r="AJ23" s="47">
        <v>0.2328832745552063</v>
      </c>
      <c r="AK23" s="47">
        <v>7.2843711823225021E-3</v>
      </c>
      <c r="AL23" s="47">
        <v>1.2996658194097677E-9</v>
      </c>
      <c r="AM23" s="71">
        <v>0.53116452693939209</v>
      </c>
      <c r="AN23" s="71">
        <v>0.40814298391342163</v>
      </c>
      <c r="AO23" s="71">
        <v>0.43418538570404053</v>
      </c>
      <c r="AP23" s="71">
        <v>0.29029268026351929</v>
      </c>
      <c r="AQ23" s="231">
        <v>0.27310187108667289</v>
      </c>
      <c r="AR23" s="230">
        <v>26</v>
      </c>
      <c r="AS23" s="231">
        <v>0.32876840866763757</v>
      </c>
      <c r="AT23" s="230">
        <v>14</v>
      </c>
      <c r="AU23" s="231">
        <v>0.29048118463631495</v>
      </c>
      <c r="AV23" s="230">
        <v>31</v>
      </c>
      <c r="AW23" s="231">
        <v>0.36814563221631452</v>
      </c>
      <c r="AX23" s="230">
        <v>24</v>
      </c>
      <c r="AY23" s="231">
        <v>0.38596194903107767</v>
      </c>
      <c r="AZ23" s="230">
        <v>15</v>
      </c>
      <c r="BA23" s="231">
        <v>0.36261153263738449</v>
      </c>
      <c r="BB23" s="230">
        <v>7</v>
      </c>
      <c r="BC23" s="231">
        <v>0.20459816508892217</v>
      </c>
      <c r="BD23" s="230">
        <v>23</v>
      </c>
      <c r="BE23" s="231">
        <v>0.17991271965919162</v>
      </c>
      <c r="BF23" s="232">
        <v>34</v>
      </c>
      <c r="BG23" s="231">
        <v>0.22451315093015639</v>
      </c>
      <c r="BH23" s="230">
        <v>35</v>
      </c>
      <c r="BI23" s="231">
        <v>0.38688149925713927</v>
      </c>
      <c r="BJ23" s="232">
        <v>22</v>
      </c>
      <c r="BK23" s="231">
        <v>0.23821889278869973</v>
      </c>
      <c r="BL23" s="232">
        <v>27</v>
      </c>
      <c r="BM23" s="231">
        <v>0.32107892527121595</v>
      </c>
      <c r="BN23" s="232">
        <v>24</v>
      </c>
      <c r="BO23" s="231">
        <v>0.23546703347112094</v>
      </c>
      <c r="BP23" s="232">
        <v>34</v>
      </c>
      <c r="BQ23" s="231">
        <v>0.4072255882093202</v>
      </c>
      <c r="BR23" s="232">
        <v>16</v>
      </c>
      <c r="BS23" s="231">
        <v>0.30049760993508917</v>
      </c>
      <c r="BT23" s="232">
        <v>26</v>
      </c>
      <c r="BU23" s="47">
        <v>124777324</v>
      </c>
      <c r="BV23" s="47">
        <f t="shared" si="0"/>
        <v>18.642041298672442</v>
      </c>
      <c r="BW23" s="19">
        <f t="shared" si="1"/>
        <v>0.93012345977058075</v>
      </c>
    </row>
    <row r="24" spans="1:75" x14ac:dyDescent="0.25">
      <c r="A24" s="47" t="s">
        <v>510</v>
      </c>
      <c r="B24" t="s">
        <v>35</v>
      </c>
      <c r="C24" s="47">
        <v>0.7439461350440979</v>
      </c>
      <c r="D24" s="47">
        <v>0.70790237188339233</v>
      </c>
      <c r="E24" s="47">
        <v>0.88539791107177734</v>
      </c>
      <c r="F24" s="47">
        <v>0.60422587394714355</v>
      </c>
      <c r="G24" s="47">
        <v>0.56343865394592285</v>
      </c>
      <c r="H24" s="47">
        <v>0.63227212429046631</v>
      </c>
      <c r="I24" s="47">
        <v>0.60282707214355469</v>
      </c>
      <c r="J24" s="47">
        <v>0.29449471831321716</v>
      </c>
      <c r="K24" s="47">
        <v>0.73481035232543945</v>
      </c>
      <c r="L24" s="47">
        <v>0.77796202898025513</v>
      </c>
      <c r="M24" s="47">
        <v>0.87972140312194824</v>
      </c>
      <c r="N24" s="47">
        <v>0.14077821373939514</v>
      </c>
      <c r="O24" s="47">
        <v>0.81874281167984009</v>
      </c>
      <c r="P24" s="47">
        <v>0.79391872882843018</v>
      </c>
      <c r="Q24" s="47">
        <v>0.86412447690963745</v>
      </c>
      <c r="R24" s="47">
        <v>0.75898808240890503</v>
      </c>
      <c r="S24" s="47">
        <v>0.80978745222091675</v>
      </c>
      <c r="T24" s="47">
        <v>0.62031674385070801</v>
      </c>
      <c r="U24" s="47">
        <v>0.45458906888961792</v>
      </c>
      <c r="V24" s="47">
        <v>0.57382428646087646</v>
      </c>
      <c r="W24" s="47">
        <v>0.5247570276260376</v>
      </c>
      <c r="X24" s="47">
        <v>0.73715662956237793</v>
      </c>
      <c r="Y24" s="47">
        <v>0.54612892866134644</v>
      </c>
      <c r="Z24" s="47">
        <v>0.3400397002696991</v>
      </c>
      <c r="AA24" s="47">
        <v>0.11099059879779816</v>
      </c>
      <c r="AB24" s="47">
        <v>0.30189013481140137</v>
      </c>
      <c r="AC24" s="47">
        <v>0.60133266448974609</v>
      </c>
      <c r="AD24" s="47">
        <v>0.25572630763053894</v>
      </c>
      <c r="AE24" s="47">
        <v>0.38620412349700928</v>
      </c>
      <c r="AF24" s="47">
        <v>0.17477594316005707</v>
      </c>
      <c r="AG24" s="47">
        <v>0.31011968851089478</v>
      </c>
      <c r="AH24" s="47">
        <v>0.32640141248703003</v>
      </c>
      <c r="AI24" s="47">
        <v>0.80277681350708008</v>
      </c>
      <c r="AJ24" s="47">
        <v>0.87882530689239502</v>
      </c>
      <c r="AK24" s="47">
        <v>0.74217915534973145</v>
      </c>
      <c r="AL24" s="47">
        <v>0.67351502180099487</v>
      </c>
      <c r="AM24" s="71">
        <v>0.50828433036804199</v>
      </c>
      <c r="AN24" s="71">
        <v>0.43021214008331299</v>
      </c>
      <c r="AO24" s="71">
        <v>0.88933491706848145</v>
      </c>
      <c r="AP24" s="71">
        <v>0.23468172550201416</v>
      </c>
      <c r="AQ24" s="231">
        <v>0.57745054703615695</v>
      </c>
      <c r="AR24" s="230">
        <v>4</v>
      </c>
      <c r="AS24" s="231">
        <v>0.41089043139208498</v>
      </c>
      <c r="AT24" s="230">
        <v>4</v>
      </c>
      <c r="AU24" s="231">
        <v>0.63522593591227594</v>
      </c>
      <c r="AV24" s="230">
        <v>6</v>
      </c>
      <c r="AW24" s="231">
        <v>0.48264004010973693</v>
      </c>
      <c r="AX24" s="230">
        <v>7</v>
      </c>
      <c r="AY24" s="231">
        <v>0.42169741914114628</v>
      </c>
      <c r="AZ24" s="230">
        <v>7</v>
      </c>
      <c r="BA24" s="231">
        <v>0.23508557766693147</v>
      </c>
      <c r="BB24" s="230">
        <v>18</v>
      </c>
      <c r="BC24" s="231">
        <v>0.2493062246311773</v>
      </c>
      <c r="BD24" s="230">
        <v>13</v>
      </c>
      <c r="BE24" s="231">
        <v>0.60804088205474649</v>
      </c>
      <c r="BF24" s="232">
        <v>3</v>
      </c>
      <c r="BG24" s="231">
        <v>0.49731534862574606</v>
      </c>
      <c r="BH24" s="230">
        <v>9</v>
      </c>
      <c r="BI24" s="231">
        <v>0.40489904618330247</v>
      </c>
      <c r="BJ24" s="232">
        <v>15</v>
      </c>
      <c r="BK24" s="231">
        <v>0.33001665368510996</v>
      </c>
      <c r="BL24" s="232">
        <v>15</v>
      </c>
      <c r="BM24" s="231">
        <v>0.53206873405833444</v>
      </c>
      <c r="BN24" s="232">
        <v>6</v>
      </c>
      <c r="BO24" s="231">
        <v>0.47548939431684151</v>
      </c>
      <c r="BP24" s="232">
        <v>2</v>
      </c>
      <c r="BQ24" s="231">
        <v>0.47144578968008172</v>
      </c>
      <c r="BR24" s="232">
        <v>7</v>
      </c>
      <c r="BS24" s="231">
        <v>0.45225513123389899</v>
      </c>
      <c r="BT24" s="232">
        <v>5</v>
      </c>
      <c r="BU24" s="47">
        <v>17131296</v>
      </c>
      <c r="BV24" s="47">
        <f t="shared" si="0"/>
        <v>16.656417524181034</v>
      </c>
      <c r="BW24" s="19">
        <f t="shared" si="1"/>
        <v>0.78525376372530808</v>
      </c>
    </row>
    <row r="25" spans="1:75" x14ac:dyDescent="0.25">
      <c r="A25" s="47" t="s">
        <v>263</v>
      </c>
      <c r="B25" t="s">
        <v>37</v>
      </c>
      <c r="C25" s="47">
        <v>0.51628321409225464</v>
      </c>
      <c r="D25" s="47">
        <v>0.65681701898574829</v>
      </c>
      <c r="E25" s="47">
        <v>0.90789109468460083</v>
      </c>
      <c r="F25" s="47">
        <v>0.34747406840324402</v>
      </c>
      <c r="G25" s="47">
        <v>0.45478722453117371</v>
      </c>
      <c r="H25" s="47">
        <v>0.41051971912384033</v>
      </c>
      <c r="I25" s="47">
        <v>0.63789159059524536</v>
      </c>
      <c r="J25" s="47">
        <v>0.24806351959705353</v>
      </c>
      <c r="K25" s="47">
        <v>0.65446764230728149</v>
      </c>
      <c r="L25" s="47">
        <v>0.80248743295669556</v>
      </c>
      <c r="M25" s="47">
        <v>0.8158562183380127</v>
      </c>
      <c r="N25" s="47">
        <v>0.20041172206401825</v>
      </c>
      <c r="O25" s="47">
        <v>0.78989666700363159</v>
      </c>
      <c r="P25" s="47">
        <v>0.7666054368019104</v>
      </c>
      <c r="Q25" s="47">
        <v>0.79108583927154541</v>
      </c>
      <c r="R25" s="47">
        <v>0.8225398063659668</v>
      </c>
      <c r="S25" s="47">
        <v>0.80266523361206055</v>
      </c>
      <c r="T25" s="47">
        <v>0.52589899301528931</v>
      </c>
      <c r="U25" s="47">
        <v>0.66135311126708984</v>
      </c>
      <c r="V25" s="47">
        <v>0.23247545957565308</v>
      </c>
      <c r="W25" s="47">
        <v>0.5858989953994751</v>
      </c>
      <c r="X25" s="47">
        <v>0.74074196815490723</v>
      </c>
      <c r="Y25" s="47">
        <v>0.34117835760116577</v>
      </c>
      <c r="Z25" s="47">
        <v>0.56978738307952881</v>
      </c>
      <c r="AA25" s="47">
        <v>0.56241142749786377</v>
      </c>
      <c r="AB25" s="47">
        <v>3.8621775805950165E-2</v>
      </c>
      <c r="AC25" s="47">
        <v>9.7020387649536133E-2</v>
      </c>
      <c r="AD25" s="47">
        <v>0.59405487775802612</v>
      </c>
      <c r="AE25" s="47">
        <v>0.34041702747344971</v>
      </c>
      <c r="AF25" s="47">
        <v>0.16117089986801147</v>
      </c>
      <c r="AG25" s="47">
        <v>3.5908594727516174E-2</v>
      </c>
      <c r="AH25" s="47">
        <v>0.64795917272567749</v>
      </c>
      <c r="AI25" s="47">
        <v>0.81615287065505981</v>
      </c>
      <c r="AJ25" s="47">
        <v>0.47143688797950745</v>
      </c>
      <c r="AK25" s="47" t="s">
        <v>508</v>
      </c>
      <c r="AL25" s="47">
        <v>0.4118417501449585</v>
      </c>
      <c r="AM25" s="71">
        <v>0.77325761318206787</v>
      </c>
      <c r="AN25" s="71">
        <v>0.55135595798492432</v>
      </c>
      <c r="AO25" s="71">
        <v>0.5517812967300415</v>
      </c>
      <c r="AP25" s="71">
        <v>0.5379338264465332</v>
      </c>
      <c r="AQ25" s="231">
        <v>0.42032821846825691</v>
      </c>
      <c r="AR25" s="230">
        <v>16</v>
      </c>
      <c r="AS25" s="231">
        <v>0.30311524126463085</v>
      </c>
      <c r="AT25" s="230">
        <v>16</v>
      </c>
      <c r="AU25" s="231">
        <v>0.54869804519491194</v>
      </c>
      <c r="AV25" s="230">
        <v>13</v>
      </c>
      <c r="AW25" s="231">
        <v>0.38466037779904494</v>
      </c>
      <c r="AX25" s="230">
        <v>19</v>
      </c>
      <c r="AY25" s="231">
        <v>0.38729367019372218</v>
      </c>
      <c r="AZ25" s="230">
        <v>14</v>
      </c>
      <c r="BA25" s="231">
        <v>0.20518327372683606</v>
      </c>
      <c r="BB25" s="230">
        <v>23</v>
      </c>
      <c r="BC25" s="231">
        <v>0.22364314365851878</v>
      </c>
      <c r="BD25" s="230">
        <v>20</v>
      </c>
      <c r="BE25" s="231">
        <v>0.39219228237160325</v>
      </c>
      <c r="BF25" s="232">
        <v>21</v>
      </c>
      <c r="BG25" s="231">
        <v>0.42807503852366297</v>
      </c>
      <c r="BH25" s="230">
        <v>16</v>
      </c>
      <c r="BI25" s="231">
        <v>0.41788136773093493</v>
      </c>
      <c r="BJ25" s="232">
        <v>14</v>
      </c>
      <c r="BK25" s="231">
        <v>0.31934263947846048</v>
      </c>
      <c r="BL25" s="232">
        <v>16</v>
      </c>
      <c r="BM25" s="231">
        <v>0.37232006942907886</v>
      </c>
      <c r="BN25" s="232">
        <v>22</v>
      </c>
      <c r="BO25" s="231">
        <v>0.3548673888579692</v>
      </c>
      <c r="BP25" s="232">
        <v>18</v>
      </c>
      <c r="BQ25" s="231">
        <v>0.43591091149995709</v>
      </c>
      <c r="BR25" s="232">
        <v>10</v>
      </c>
      <c r="BS25" s="231">
        <v>0.37096512799977355</v>
      </c>
      <c r="BT25" s="232">
        <v>18</v>
      </c>
      <c r="BU25" s="47">
        <v>4793900</v>
      </c>
      <c r="BV25" s="47">
        <f t="shared" si="0"/>
        <v>15.382854834351313</v>
      </c>
      <c r="BW25" s="19">
        <f t="shared" si="1"/>
        <v>0.69233553715064433</v>
      </c>
    </row>
    <row r="26" spans="1:75" x14ac:dyDescent="0.25">
      <c r="A26" s="47" t="s">
        <v>265</v>
      </c>
      <c r="B26" t="s">
        <v>36</v>
      </c>
      <c r="C26" s="47">
        <v>0.52849346399307251</v>
      </c>
      <c r="D26" s="47">
        <v>0.70752710103988647</v>
      </c>
      <c r="E26" s="47">
        <v>0.90056121349334717</v>
      </c>
      <c r="F26" s="47">
        <v>0.5184471607208252</v>
      </c>
      <c r="G26" s="47">
        <v>0.33114311099052429</v>
      </c>
      <c r="H26" s="47">
        <v>0.41151276230812073</v>
      </c>
      <c r="I26" s="47">
        <v>0.61233687400817871</v>
      </c>
      <c r="J26" s="47">
        <v>0.29336798191070557</v>
      </c>
      <c r="K26" s="47">
        <v>0.7648310661315918</v>
      </c>
      <c r="L26" s="47">
        <v>0.74336165189743042</v>
      </c>
      <c r="M26" s="47">
        <v>0.90113973617553711</v>
      </c>
      <c r="N26" s="47">
        <v>0.20051637291908264</v>
      </c>
      <c r="O26" s="47">
        <v>0.88590699434280396</v>
      </c>
      <c r="P26" s="47">
        <v>0.93159407377243042</v>
      </c>
      <c r="Q26" s="47">
        <v>0.88456851243972778</v>
      </c>
      <c r="R26" s="47">
        <v>1</v>
      </c>
      <c r="S26" s="47">
        <v>0.91502630710601807</v>
      </c>
      <c r="T26" s="47">
        <v>0.54390418529510498</v>
      </c>
      <c r="U26" s="47">
        <v>0.70636719465255737</v>
      </c>
      <c r="V26" s="47">
        <v>0.63110959529876709</v>
      </c>
      <c r="W26" s="47">
        <v>0.53585356473922729</v>
      </c>
      <c r="X26" s="47">
        <v>0.90467923879623413</v>
      </c>
      <c r="Y26" s="47">
        <v>0.20000000298023224</v>
      </c>
      <c r="Z26" s="47">
        <v>0.66520249843597412</v>
      </c>
      <c r="AA26" s="47">
        <v>0.1862909197807312</v>
      </c>
      <c r="AB26" s="47">
        <v>0.44065377116203308</v>
      </c>
      <c r="AC26" s="47">
        <v>0.28211376070976257</v>
      </c>
      <c r="AD26" s="47">
        <v>3.126554936170578E-2</v>
      </c>
      <c r="AE26" s="47">
        <v>0.23508816957473755</v>
      </c>
      <c r="AF26" s="47">
        <v>3.695283830165863E-2</v>
      </c>
      <c r="AG26" s="47">
        <v>0.14581066370010376</v>
      </c>
      <c r="AH26" s="47">
        <v>0.5447695255279541</v>
      </c>
      <c r="AI26" s="47">
        <v>0.83093529939651489</v>
      </c>
      <c r="AJ26" s="47">
        <v>0.56961554288864136</v>
      </c>
      <c r="AK26" s="47">
        <v>0.49595692753791809</v>
      </c>
      <c r="AL26" s="47">
        <v>0.90606075525283813</v>
      </c>
      <c r="AM26" s="71">
        <v>0.69347739219665527</v>
      </c>
      <c r="AN26" s="71">
        <v>0.63841402530670166</v>
      </c>
      <c r="AO26" s="71">
        <v>0.69635844230651855</v>
      </c>
      <c r="AP26" s="71">
        <v>0.26841077208518982</v>
      </c>
      <c r="AQ26" s="231">
        <v>0.46419207637682425</v>
      </c>
      <c r="AR26" s="230">
        <v>14</v>
      </c>
      <c r="AS26" s="231">
        <v>0.2881912180157033</v>
      </c>
      <c r="AT26" s="230">
        <v>20</v>
      </c>
      <c r="AU26" s="231">
        <v>0.64725148173600233</v>
      </c>
      <c r="AV26" s="230">
        <v>4</v>
      </c>
      <c r="AW26" s="231">
        <v>0.48890997541184877</v>
      </c>
      <c r="AX26" s="230">
        <v>6</v>
      </c>
      <c r="AY26" s="231">
        <v>0.4031233376655447</v>
      </c>
      <c r="AZ26" s="230">
        <v>13</v>
      </c>
      <c r="BA26" s="231">
        <v>0.16829992043509828</v>
      </c>
      <c r="BB26" s="230">
        <v>27</v>
      </c>
      <c r="BC26" s="231">
        <v>0.16440158790820164</v>
      </c>
      <c r="BD26" s="230">
        <v>29</v>
      </c>
      <c r="BE26" s="231">
        <v>0.4899871713342735</v>
      </c>
      <c r="BF26" s="232">
        <v>13</v>
      </c>
      <c r="BG26" s="231">
        <v>0.45629301476767781</v>
      </c>
      <c r="BH26" s="230">
        <v>11</v>
      </c>
      <c r="BI26" s="231">
        <v>0.40153676421150358</v>
      </c>
      <c r="BJ26" s="232">
        <v>18</v>
      </c>
      <c r="BK26" s="231">
        <v>0.35380671392961116</v>
      </c>
      <c r="BL26" s="232">
        <v>9</v>
      </c>
      <c r="BM26" s="231">
        <v>0.4073805583432461</v>
      </c>
      <c r="BN26" s="232">
        <v>18</v>
      </c>
      <c r="BO26" s="231">
        <v>0.41458391528768901</v>
      </c>
      <c r="BP26" s="232">
        <v>9</v>
      </c>
      <c r="BQ26" s="231">
        <v>0.41310346910005508</v>
      </c>
      <c r="BR26" s="232">
        <v>13</v>
      </c>
      <c r="BS26" s="231">
        <v>0.39721864332318918</v>
      </c>
      <c r="BT26" s="232">
        <v>13</v>
      </c>
      <c r="BU26" s="47">
        <v>5276968</v>
      </c>
      <c r="BV26" s="47">
        <f t="shared" si="0"/>
        <v>15.478862248317874</v>
      </c>
      <c r="BW26" s="19">
        <f t="shared" si="1"/>
        <v>0.6993401696787731</v>
      </c>
    </row>
    <row r="27" spans="1:75" x14ac:dyDescent="0.25">
      <c r="A27" s="47" t="s">
        <v>267</v>
      </c>
      <c r="B27" t="s">
        <v>38</v>
      </c>
      <c r="C27" s="47">
        <v>0.15976901352405548</v>
      </c>
      <c r="D27" s="47">
        <v>0.49436402320861816</v>
      </c>
      <c r="E27" s="47">
        <v>0.76039791107177734</v>
      </c>
      <c r="F27" s="47">
        <v>0.36623883247375488</v>
      </c>
      <c r="G27" s="47">
        <v>0.25821340084075928</v>
      </c>
      <c r="H27" s="47">
        <v>0.19099777936935425</v>
      </c>
      <c r="I27" s="47">
        <v>0.56392389535903931</v>
      </c>
      <c r="J27" s="47">
        <v>8.3570875227451324E-2</v>
      </c>
      <c r="K27" s="47">
        <v>0.59462654590606689</v>
      </c>
      <c r="L27" s="47">
        <v>0.61485499143600464</v>
      </c>
      <c r="M27" s="47">
        <v>0.70362144708633423</v>
      </c>
      <c r="N27" s="47">
        <v>0.226541668176651</v>
      </c>
      <c r="O27" s="47">
        <v>0.63849020004272461</v>
      </c>
      <c r="P27" s="47">
        <v>0.41124764084815979</v>
      </c>
      <c r="Q27" s="47">
        <v>0.49591100215911865</v>
      </c>
      <c r="R27" s="47">
        <v>0.37420982122421265</v>
      </c>
      <c r="S27" s="47">
        <v>0.58612000942230225</v>
      </c>
      <c r="T27" s="47">
        <v>0.58180028200149536</v>
      </c>
      <c r="U27" s="47">
        <v>0.38870415091514587</v>
      </c>
      <c r="V27" s="47">
        <v>0.25150430202484131</v>
      </c>
      <c r="W27" s="47">
        <v>0.26395085453987122</v>
      </c>
      <c r="X27" s="47">
        <v>0.50234109163284302</v>
      </c>
      <c r="Y27" s="47">
        <v>0.4729464054107666</v>
      </c>
      <c r="Z27" s="47">
        <v>0.27558156847953796</v>
      </c>
      <c r="AA27" s="47">
        <v>0.38643017411231995</v>
      </c>
      <c r="AB27" s="47">
        <v>9.3901932239532471E-2</v>
      </c>
      <c r="AC27" s="47">
        <v>0.47799932956695557</v>
      </c>
      <c r="AD27" s="47">
        <v>0.27022638916969299</v>
      </c>
      <c r="AE27" s="47">
        <v>0.68749463558197021</v>
      </c>
      <c r="AF27" s="47">
        <v>0.12442208081483841</v>
      </c>
      <c r="AG27" s="47">
        <v>0.21109901368618011</v>
      </c>
      <c r="AH27" s="47">
        <v>0.11224491149187088</v>
      </c>
      <c r="AI27" s="47">
        <v>0.38504102826118469</v>
      </c>
      <c r="AJ27" s="47">
        <v>0.45877403020858765</v>
      </c>
      <c r="AK27" s="47">
        <v>0.53010433912277222</v>
      </c>
      <c r="AL27" s="47">
        <v>0.12099751085042953</v>
      </c>
      <c r="AM27" s="71">
        <v>0.57299381494522095</v>
      </c>
      <c r="AN27" s="71">
        <v>0.38679313659667969</v>
      </c>
      <c r="AO27" s="71">
        <v>0.73226368427276611</v>
      </c>
      <c r="AP27" s="71">
        <v>0.55346912145614624</v>
      </c>
      <c r="AQ27" s="231">
        <v>0.3754444036608236</v>
      </c>
      <c r="AR27" s="230">
        <v>21</v>
      </c>
      <c r="AS27" s="231">
        <v>0.23122140319619769</v>
      </c>
      <c r="AT27" s="230">
        <v>27</v>
      </c>
      <c r="AU27" s="231">
        <v>0.40476887714448156</v>
      </c>
      <c r="AV27" s="230">
        <v>24</v>
      </c>
      <c r="AW27" s="231">
        <v>0.3812125505818923</v>
      </c>
      <c r="AX27" s="230">
        <v>20</v>
      </c>
      <c r="AY27" s="231">
        <v>0.3193734704984762</v>
      </c>
      <c r="AZ27" s="230">
        <v>22</v>
      </c>
      <c r="BA27" s="231">
        <v>0.23934998572981181</v>
      </c>
      <c r="BB27" s="230">
        <v>17</v>
      </c>
      <c r="BC27" s="231">
        <v>0.259020089813086</v>
      </c>
      <c r="BD27" s="230">
        <v>11</v>
      </c>
      <c r="BE27" s="231">
        <v>0.31517728014955793</v>
      </c>
      <c r="BF27" s="232">
        <v>27</v>
      </c>
      <c r="BG27" s="231">
        <v>0.45110692476076769</v>
      </c>
      <c r="BH27" s="230">
        <v>12</v>
      </c>
      <c r="BI27" s="231">
        <v>0.47342883375135009</v>
      </c>
      <c r="BJ27" s="232">
        <v>6</v>
      </c>
      <c r="BK27" s="231">
        <v>0.22218259635661189</v>
      </c>
      <c r="BL27" s="232">
        <v>30</v>
      </c>
      <c r="BM27" s="231">
        <v>0.45008309834901422</v>
      </c>
      <c r="BN27" s="232">
        <v>11</v>
      </c>
      <c r="BO27" s="231">
        <v>0.32548317773316748</v>
      </c>
      <c r="BP27" s="232">
        <v>22</v>
      </c>
      <c r="BQ27" s="231">
        <v>0.38229267538235173</v>
      </c>
      <c r="BR27" s="232">
        <v>20</v>
      </c>
      <c r="BS27" s="231">
        <v>0.34501037438868171</v>
      </c>
      <c r="BT27" s="232">
        <v>20</v>
      </c>
      <c r="BU27" s="47">
        <v>37974826</v>
      </c>
      <c r="BV27" s="47">
        <f t="shared" si="0"/>
        <v>17.452434024473796</v>
      </c>
      <c r="BW27" s="19">
        <f t="shared" si="1"/>
        <v>0.84333056051123068</v>
      </c>
    </row>
    <row r="28" spans="1:75" x14ac:dyDescent="0.25">
      <c r="A28" s="47" t="s">
        <v>269</v>
      </c>
      <c r="B28" t="s">
        <v>39</v>
      </c>
      <c r="C28" s="47">
        <v>0.32213056087493896</v>
      </c>
      <c r="D28" s="47">
        <v>0.42811620235443115</v>
      </c>
      <c r="E28" s="47">
        <v>0.76772773265838623</v>
      </c>
      <c r="F28" s="47">
        <v>0.2931535542011261</v>
      </c>
      <c r="G28" s="47">
        <v>0.32326865196228027</v>
      </c>
      <c r="H28" s="47">
        <v>0.14256255328655243</v>
      </c>
      <c r="I28" s="47">
        <v>0.36379408836364746</v>
      </c>
      <c r="J28" s="47">
        <v>0.18851873278617859</v>
      </c>
      <c r="K28" s="47">
        <v>0.73836678266525269</v>
      </c>
      <c r="L28" s="47">
        <v>0.60525274276733398</v>
      </c>
      <c r="M28" s="47">
        <v>0.64970314502716064</v>
      </c>
      <c r="N28" s="47">
        <v>0.36396428942680359</v>
      </c>
      <c r="O28" s="47">
        <v>0.64494830369949341</v>
      </c>
      <c r="P28" s="47">
        <v>0.36002916097640991</v>
      </c>
      <c r="Q28" s="47">
        <v>0.50206685066223145</v>
      </c>
      <c r="R28" s="47">
        <v>0.55175459384918213</v>
      </c>
      <c r="S28" s="47">
        <v>0.68651896715164185</v>
      </c>
      <c r="T28" s="47">
        <v>0.47915476560592651</v>
      </c>
      <c r="U28" s="47">
        <v>0.4433729350566864</v>
      </c>
      <c r="V28" s="47">
        <v>0.30285719037055969</v>
      </c>
      <c r="W28" s="47">
        <v>0.33748215436935425</v>
      </c>
      <c r="X28" s="47">
        <v>0.52420902252197266</v>
      </c>
      <c r="Y28" s="47">
        <v>0.40177351236343384</v>
      </c>
      <c r="Z28" s="47">
        <v>0.21704024076461792</v>
      </c>
      <c r="AA28" s="47">
        <v>9.8052076995372772E-2</v>
      </c>
      <c r="AB28" s="47">
        <v>0.12627467513084412</v>
      </c>
      <c r="AC28" s="47">
        <v>0.39466601610183716</v>
      </c>
      <c r="AD28" s="47">
        <v>0.49145594239234924</v>
      </c>
      <c r="AE28" s="47">
        <v>0.30362141132354736</v>
      </c>
      <c r="AF28" s="47">
        <v>0.20587722957134247</v>
      </c>
      <c r="AG28" s="47">
        <v>0.30032643675804138</v>
      </c>
      <c r="AH28" s="47">
        <v>0.68431341648101807</v>
      </c>
      <c r="AI28" s="47">
        <v>0.43481177091598511</v>
      </c>
      <c r="AJ28" s="47">
        <v>0.63111329078674316</v>
      </c>
      <c r="AK28" s="47">
        <v>0.51154637336730957</v>
      </c>
      <c r="AL28" s="47">
        <v>0.2223973423242569</v>
      </c>
      <c r="AM28" s="71">
        <v>0.47486254572868347</v>
      </c>
      <c r="AN28" s="71">
        <v>0.52574437856674194</v>
      </c>
      <c r="AO28" s="71">
        <v>0.74160945415496826</v>
      </c>
      <c r="AP28" s="71">
        <v>0.31691116094589233</v>
      </c>
      <c r="AQ28" s="231">
        <v>0.33874292451898108</v>
      </c>
      <c r="AR28" s="230">
        <v>24</v>
      </c>
      <c r="AS28" s="231">
        <v>0.19042777549296619</v>
      </c>
      <c r="AT28" s="230">
        <v>32</v>
      </c>
      <c r="AU28" s="231">
        <v>0.38506583482870083</v>
      </c>
      <c r="AV28" s="230">
        <v>26</v>
      </c>
      <c r="AW28" s="231">
        <v>0.35759145519606939</v>
      </c>
      <c r="AX28" s="230">
        <v>26</v>
      </c>
      <c r="AY28" s="231">
        <v>0.27690510241834559</v>
      </c>
      <c r="AZ28" s="230">
        <v>28</v>
      </c>
      <c r="BA28" s="231">
        <v>0.27945503157285195</v>
      </c>
      <c r="BB28" s="230">
        <v>13</v>
      </c>
      <c r="BC28" s="231">
        <v>0.20769191469314377</v>
      </c>
      <c r="BD28" s="230">
        <v>22</v>
      </c>
      <c r="BE28" s="231">
        <v>0.33663706911865254</v>
      </c>
      <c r="BF28" s="232">
        <v>25</v>
      </c>
      <c r="BG28" s="231">
        <v>0.44089333259874142</v>
      </c>
      <c r="BH28" s="230">
        <v>14</v>
      </c>
      <c r="BI28" s="231">
        <v>0.38512732779521297</v>
      </c>
      <c r="BJ28" s="232">
        <v>23</v>
      </c>
      <c r="BK28" s="231">
        <v>0.27175072985874471</v>
      </c>
      <c r="BL28" s="232">
        <v>23</v>
      </c>
      <c r="BM28" s="231">
        <v>0.37979817519047476</v>
      </c>
      <c r="BN28" s="232">
        <v>20</v>
      </c>
      <c r="BO28" s="231">
        <v>0.30137453169974121</v>
      </c>
      <c r="BP28" s="232">
        <v>24</v>
      </c>
      <c r="BQ28" s="231">
        <v>0.3264916660852622</v>
      </c>
      <c r="BR28" s="232">
        <v>26</v>
      </c>
      <c r="BS28" s="231">
        <v>0.31985377013450145</v>
      </c>
      <c r="BT28" s="232">
        <v>23</v>
      </c>
      <c r="BU28" s="47">
        <v>10300300</v>
      </c>
      <c r="BV28" s="47">
        <f t="shared" si="0"/>
        <v>16.147683578989298</v>
      </c>
      <c r="BW28" s="19">
        <f t="shared" si="1"/>
        <v>0.74813689750188839</v>
      </c>
    </row>
    <row r="29" spans="1:75" x14ac:dyDescent="0.25">
      <c r="A29" s="47" t="s">
        <v>286</v>
      </c>
      <c r="B29" t="s">
        <v>40</v>
      </c>
      <c r="C29" s="47">
        <v>0.19397315382957458</v>
      </c>
      <c r="D29" s="47">
        <v>0.68623405694961548</v>
      </c>
      <c r="E29" s="47">
        <v>0.36995968222618103</v>
      </c>
      <c r="F29" s="47">
        <v>0.11691708117723465</v>
      </c>
      <c r="G29" s="47">
        <v>0.25539737939834595</v>
      </c>
      <c r="H29" s="47">
        <v>0.1724313348531723</v>
      </c>
      <c r="I29" s="47">
        <v>0.28894159197807312</v>
      </c>
      <c r="J29" s="47">
        <v>0.18179905414581299</v>
      </c>
      <c r="K29" s="47">
        <v>0.43437567353248596</v>
      </c>
      <c r="L29" s="47">
        <v>0.8989296555519104</v>
      </c>
      <c r="M29" s="47">
        <v>0.63948452472686768</v>
      </c>
      <c r="N29" s="47">
        <v>0.16053812205791473</v>
      </c>
      <c r="O29" s="47">
        <v>0.63102757930755615</v>
      </c>
      <c r="P29" s="47">
        <v>1.0771924463526261E-9</v>
      </c>
      <c r="Q29" s="47">
        <v>0.34999999403953552</v>
      </c>
      <c r="R29" s="47">
        <v>0.44464099407196045</v>
      </c>
      <c r="S29" s="47">
        <v>0.47254219651222229</v>
      </c>
      <c r="T29" s="47">
        <v>0.52205324172973633</v>
      </c>
      <c r="U29" s="47">
        <v>0.31669151782989502</v>
      </c>
      <c r="V29" s="47">
        <v>0.31949681043624878</v>
      </c>
      <c r="W29" s="47">
        <v>0.24015240371227264</v>
      </c>
      <c r="X29" s="47">
        <v>0.47472333908081055</v>
      </c>
      <c r="Y29" s="47">
        <v>0.607105553150177</v>
      </c>
      <c r="Z29" s="47">
        <v>0.23584792017936707</v>
      </c>
      <c r="AA29" s="47">
        <v>0.37224063277244568</v>
      </c>
      <c r="AB29" s="47">
        <v>0.29206660389900208</v>
      </c>
      <c r="AC29" s="47">
        <v>0.43466600775718689</v>
      </c>
      <c r="AD29" s="47">
        <v>0.19178782403469086</v>
      </c>
      <c r="AE29" s="47">
        <v>0.38363853096961975</v>
      </c>
      <c r="AF29" s="47">
        <v>2.119922824203968E-2</v>
      </c>
      <c r="AG29" s="47">
        <v>3.2644178718328476E-3</v>
      </c>
      <c r="AH29" s="47">
        <v>0.15012261271476746</v>
      </c>
      <c r="AI29" s="47">
        <v>0.46624168753623962</v>
      </c>
      <c r="AJ29" s="47">
        <v>0.66951602697372437</v>
      </c>
      <c r="AK29" s="47">
        <v>0.60591614246368408</v>
      </c>
      <c r="AL29" s="47">
        <v>0.205257847905159</v>
      </c>
      <c r="AM29" s="71">
        <v>0.66017848253250122</v>
      </c>
      <c r="AN29" s="71">
        <v>0.33175382018089294</v>
      </c>
      <c r="AO29" s="71">
        <v>0.58644860982894897</v>
      </c>
      <c r="AP29" s="71">
        <v>0.61224877834320068</v>
      </c>
      <c r="AQ29" s="231">
        <v>0.23976939091644225</v>
      </c>
      <c r="AR29" s="230">
        <v>30</v>
      </c>
      <c r="AS29" s="231">
        <v>0.15759779246187097</v>
      </c>
      <c r="AT29" s="230">
        <v>34</v>
      </c>
      <c r="AU29" s="231">
        <v>0.25004438982471527</v>
      </c>
      <c r="AV29" s="230">
        <v>34</v>
      </c>
      <c r="AW29" s="231">
        <v>0.28601902298978366</v>
      </c>
      <c r="AX29" s="230">
        <v>32</v>
      </c>
      <c r="AY29" s="231">
        <v>0.27322371253286948</v>
      </c>
      <c r="AZ29" s="230">
        <v>29</v>
      </c>
      <c r="BA29" s="231">
        <v>9.7905627636853856E-2</v>
      </c>
      <c r="BB29" s="230">
        <v>35</v>
      </c>
      <c r="BC29" s="231">
        <v>0.22638330926296579</v>
      </c>
      <c r="BD29" s="230">
        <v>18</v>
      </c>
      <c r="BE29" s="231">
        <v>0.34146740333032216</v>
      </c>
      <c r="BF29" s="232">
        <v>24</v>
      </c>
      <c r="BG29" s="231">
        <v>0.37415896607100668</v>
      </c>
      <c r="BH29" s="230">
        <v>24</v>
      </c>
      <c r="BI29" s="231">
        <v>0.38420897599123444</v>
      </c>
      <c r="BJ29" s="232">
        <v>24</v>
      </c>
      <c r="BK29" s="231">
        <v>0.18371184050289133</v>
      </c>
      <c r="BL29" s="232">
        <v>34</v>
      </c>
      <c r="BM29" s="231">
        <v>0.29482476707444322</v>
      </c>
      <c r="BN29" s="232">
        <v>29</v>
      </c>
      <c r="BO29" s="231">
        <v>0.28545411475932231</v>
      </c>
      <c r="BP29" s="232">
        <v>26</v>
      </c>
      <c r="BQ29" s="231">
        <v>0.28832068061806637</v>
      </c>
      <c r="BR29" s="232">
        <v>32</v>
      </c>
      <c r="BS29" s="231">
        <v>0.26307786119258786</v>
      </c>
      <c r="BT29" s="232">
        <v>31</v>
      </c>
      <c r="BU29" s="47">
        <v>5439232</v>
      </c>
      <c r="BV29" s="47">
        <f t="shared" si="0"/>
        <v>15.509148432395202</v>
      </c>
      <c r="BW29" s="19">
        <f t="shared" si="1"/>
        <v>0.70154982809343303</v>
      </c>
    </row>
    <row r="30" spans="1:75" x14ac:dyDescent="0.25">
      <c r="A30" s="47" t="s">
        <v>271</v>
      </c>
      <c r="B30" t="s">
        <v>41</v>
      </c>
      <c r="C30" s="47">
        <v>0.24764285981655121</v>
      </c>
      <c r="D30" s="47">
        <v>0.45039266347885132</v>
      </c>
      <c r="E30" s="47">
        <v>0.46729528903961182</v>
      </c>
      <c r="F30" s="47">
        <v>0.36496099829673767</v>
      </c>
      <c r="G30" s="47">
        <v>0.2618507444858551</v>
      </c>
      <c r="H30" s="47">
        <v>0.23280131816864014</v>
      </c>
      <c r="I30" s="47">
        <v>0.40598303079605103</v>
      </c>
      <c r="J30" s="47">
        <v>0.35774245858192444</v>
      </c>
      <c r="K30" s="47">
        <v>0.56779450178146362</v>
      </c>
      <c r="L30" s="47">
        <v>0.68652421236038208</v>
      </c>
      <c r="M30" s="47">
        <v>0.48264414072036743</v>
      </c>
      <c r="N30" s="47">
        <v>0.38342788815498352</v>
      </c>
      <c r="O30" s="47">
        <v>0.54147529602050781</v>
      </c>
      <c r="P30" s="47">
        <v>0.41070234775543213</v>
      </c>
      <c r="Q30" s="47">
        <v>0.44268161058425903</v>
      </c>
      <c r="R30" s="47">
        <v>0.54796117544174194</v>
      </c>
      <c r="S30" s="47">
        <v>0.74706113338470459</v>
      </c>
      <c r="T30" s="47">
        <v>0.58729732036590576</v>
      </c>
      <c r="U30" s="47">
        <v>0.38265144824981689</v>
      </c>
      <c r="V30" s="47">
        <v>0.33075657486915588</v>
      </c>
      <c r="W30" s="47">
        <v>0.45561224222183228</v>
      </c>
      <c r="X30" s="47">
        <v>0.79196327924728394</v>
      </c>
      <c r="Y30" s="47">
        <v>0.48803359270095825</v>
      </c>
      <c r="Z30" s="47">
        <v>0.29975259304046631</v>
      </c>
      <c r="AA30" s="47">
        <v>0.18742412328720093</v>
      </c>
      <c r="AB30" s="47">
        <v>0.12662681937217712</v>
      </c>
      <c r="AC30" s="47">
        <v>0.52699899673461914</v>
      </c>
      <c r="AD30" s="47">
        <v>0.26819631457328796</v>
      </c>
      <c r="AE30" s="47">
        <v>0.49424535036087036</v>
      </c>
      <c r="AF30" s="47">
        <v>5.4271545261144638E-2</v>
      </c>
      <c r="AG30" s="47">
        <v>5.0054408609867096E-2</v>
      </c>
      <c r="AH30" s="47">
        <v>0.35721492767333984</v>
      </c>
      <c r="AI30" s="47">
        <v>0.53526073694229126</v>
      </c>
      <c r="AJ30" s="47">
        <v>0.53469914197921753</v>
      </c>
      <c r="AK30" s="47">
        <v>0.66199415922164917</v>
      </c>
      <c r="AL30" s="47">
        <v>0.26223081350326538</v>
      </c>
      <c r="AM30" s="71">
        <v>0.63355666399002075</v>
      </c>
      <c r="AN30" s="71">
        <v>0.53222370147705078</v>
      </c>
      <c r="AO30" s="71">
        <v>0.6355140209197998</v>
      </c>
      <c r="AP30" s="71">
        <v>0.92328912019729614</v>
      </c>
      <c r="AQ30" s="231">
        <v>0.24137951419502732</v>
      </c>
      <c r="AR30" s="230">
        <v>29</v>
      </c>
      <c r="AS30" s="231">
        <v>0.19848930970613421</v>
      </c>
      <c r="AT30" s="230">
        <v>31</v>
      </c>
      <c r="AU30" s="231">
        <v>0.30644943194632862</v>
      </c>
      <c r="AV30" s="230">
        <v>30</v>
      </c>
      <c r="AW30" s="231">
        <v>0.32300301913465429</v>
      </c>
      <c r="AX30" s="230">
        <v>28</v>
      </c>
      <c r="AY30" s="231">
        <v>0.32104637550541687</v>
      </c>
      <c r="AZ30" s="230">
        <v>21</v>
      </c>
      <c r="BA30" s="231">
        <v>0.15076027727262653</v>
      </c>
      <c r="BB30" s="230">
        <v>30</v>
      </c>
      <c r="BC30" s="231">
        <v>0.17496618792068247</v>
      </c>
      <c r="BD30" s="230">
        <v>27</v>
      </c>
      <c r="BE30" s="231">
        <v>0.31455136337294937</v>
      </c>
      <c r="BF30" s="232">
        <v>28</v>
      </c>
      <c r="BG30" s="231">
        <v>0.33445834794387136</v>
      </c>
      <c r="BH30" s="230">
        <v>28</v>
      </c>
      <c r="BI30" s="231">
        <v>0.42976030702940016</v>
      </c>
      <c r="BJ30" s="232">
        <v>11</v>
      </c>
      <c r="BK30" s="231">
        <v>0.25840241530772345</v>
      </c>
      <c r="BL30" s="232">
        <v>26</v>
      </c>
      <c r="BM30" s="231">
        <v>0.28668845573402424</v>
      </c>
      <c r="BN30" s="232">
        <v>31</v>
      </c>
      <c r="BO30" s="231">
        <v>0.27808573350056992</v>
      </c>
      <c r="BP30" s="232">
        <v>27</v>
      </c>
      <c r="BQ30" s="231">
        <v>0.29476904530783998</v>
      </c>
      <c r="BR30" s="232">
        <v>31</v>
      </c>
      <c r="BS30" s="231">
        <v>0.27948641716338801</v>
      </c>
      <c r="BT30" s="232">
        <v>29</v>
      </c>
      <c r="BU30" s="47">
        <v>2066388</v>
      </c>
      <c r="BV30" s="47">
        <f t="shared" si="0"/>
        <v>14.541312713545977</v>
      </c>
      <c r="BW30" s="19">
        <f t="shared" si="1"/>
        <v>0.63093722352419224</v>
      </c>
    </row>
    <row r="31" spans="1:75" x14ac:dyDescent="0.25">
      <c r="A31" s="47" t="s">
        <v>272</v>
      </c>
      <c r="B31" t="s">
        <v>19</v>
      </c>
      <c r="C31" s="47">
        <v>0.27671799063682556</v>
      </c>
      <c r="D31" s="47">
        <v>0.44748091697692871</v>
      </c>
      <c r="E31" s="47">
        <v>0.88787382841110229</v>
      </c>
      <c r="F31" s="47">
        <v>0.34307500720024109</v>
      </c>
      <c r="G31" s="47">
        <v>0.27832967042922974</v>
      </c>
      <c r="H31" s="47">
        <v>0.23510006070137024</v>
      </c>
      <c r="I31" s="47">
        <v>0.50281769037246704</v>
      </c>
      <c r="J31" s="47">
        <v>0.21582216024398804</v>
      </c>
      <c r="K31" s="47">
        <v>0.81729084253311157</v>
      </c>
      <c r="L31" s="47">
        <v>0.56363099813461304</v>
      </c>
      <c r="M31" s="47">
        <v>0.78570693731307983</v>
      </c>
      <c r="N31" s="47">
        <v>0.1755950003862381</v>
      </c>
      <c r="O31" s="47">
        <v>0.61725026369094849</v>
      </c>
      <c r="P31" s="47">
        <v>0.48426768183708191</v>
      </c>
      <c r="Q31" s="47">
        <v>0.45483136177062988</v>
      </c>
      <c r="R31" s="47">
        <v>0.65938311815261841</v>
      </c>
      <c r="S31" s="47">
        <v>0.46535497903823853</v>
      </c>
      <c r="T31" s="47">
        <v>0.40741172432899475</v>
      </c>
      <c r="U31" s="47">
        <v>0.36790013313293457</v>
      </c>
      <c r="V31" s="47">
        <v>0.51907771825790405</v>
      </c>
      <c r="W31" s="47">
        <v>0.16963888704776764</v>
      </c>
      <c r="X31" s="47">
        <v>0.67083340883255005</v>
      </c>
      <c r="Y31" s="47">
        <v>0.40096461772918701</v>
      </c>
      <c r="Z31" s="47">
        <v>0.1723879873752594</v>
      </c>
      <c r="AA31" s="47">
        <v>0.2130991518497467</v>
      </c>
      <c r="AB31" s="47">
        <v>0.25573301315307617</v>
      </c>
      <c r="AC31" s="47">
        <v>0.43466600775718689</v>
      </c>
      <c r="AD31" s="47">
        <v>0.52998971939086914</v>
      </c>
      <c r="AE31" s="47">
        <v>0.42010498046875</v>
      </c>
      <c r="AF31" s="47">
        <v>0.38538578152656555</v>
      </c>
      <c r="AG31" s="47">
        <v>0.58977150917053223</v>
      </c>
      <c r="AH31" s="47">
        <v>0.7467266321182251</v>
      </c>
      <c r="AI31" s="47">
        <v>0.7207370400428772</v>
      </c>
      <c r="AJ31" s="47">
        <v>0.72486984729766846</v>
      </c>
      <c r="AK31" s="47">
        <v>0.5845152735710144</v>
      </c>
      <c r="AL31" s="47">
        <v>0.30790087580680847</v>
      </c>
      <c r="AM31" s="71">
        <v>0.5112154483795166</v>
      </c>
      <c r="AN31" s="71">
        <v>0.48577278852462769</v>
      </c>
      <c r="AO31" s="71">
        <v>0.84674966335296631</v>
      </c>
      <c r="AP31" s="71">
        <v>0.38678866624832153</v>
      </c>
      <c r="AQ31" s="231">
        <v>0.41950288492768978</v>
      </c>
      <c r="AR31" s="230">
        <v>17</v>
      </c>
      <c r="AS31" s="231">
        <v>0.2643568795594573</v>
      </c>
      <c r="AT31" s="230">
        <v>23</v>
      </c>
      <c r="AU31" s="231">
        <v>0.47541476618278428</v>
      </c>
      <c r="AV31" s="230">
        <v>16</v>
      </c>
      <c r="AW31" s="231">
        <v>0.37757653226600807</v>
      </c>
      <c r="AX31" s="230">
        <v>22</v>
      </c>
      <c r="AY31" s="231">
        <v>0.30335489123622178</v>
      </c>
      <c r="AZ31" s="230">
        <v>25</v>
      </c>
      <c r="BA31" s="231">
        <v>0.4595921536011483</v>
      </c>
      <c r="BB31" s="230">
        <v>4</v>
      </c>
      <c r="BC31" s="231">
        <v>0.30757384363917739</v>
      </c>
      <c r="BD31" s="230">
        <v>6</v>
      </c>
      <c r="BE31" s="231">
        <v>0.50165383911416861</v>
      </c>
      <c r="BF31" s="232">
        <v>11</v>
      </c>
      <c r="BG31" s="231">
        <v>0.50255520552527622</v>
      </c>
      <c r="BH31" s="230">
        <v>7</v>
      </c>
      <c r="BI31" s="231">
        <v>0.47858903900773558</v>
      </c>
      <c r="BJ31" s="232">
        <v>5</v>
      </c>
      <c r="BK31" s="231">
        <v>0.34817155049424764</v>
      </c>
      <c r="BL31" s="232">
        <v>10</v>
      </c>
      <c r="BM31" s="231">
        <v>0.50257556556112304</v>
      </c>
      <c r="BN31" s="232">
        <v>8</v>
      </c>
      <c r="BO31" s="231">
        <v>0.39998766267884667</v>
      </c>
      <c r="BP31" s="232">
        <v>13</v>
      </c>
      <c r="BQ31" s="231">
        <v>0.38533324552082332</v>
      </c>
      <c r="BR31" s="232">
        <v>19</v>
      </c>
      <c r="BS31" s="231">
        <v>0.40901700606376018</v>
      </c>
      <c r="BT31" s="232">
        <v>11</v>
      </c>
      <c r="BU31" s="47">
        <v>46593236</v>
      </c>
      <c r="BV31" s="47">
        <f t="shared" si="0"/>
        <v>17.656965938345969</v>
      </c>
      <c r="BW31" s="19">
        <f t="shared" si="1"/>
        <v>0.85825306324053507</v>
      </c>
    </row>
    <row r="32" spans="1:75" x14ac:dyDescent="0.25">
      <c r="A32" s="47" t="s">
        <v>273</v>
      </c>
      <c r="B32" t="s">
        <v>42</v>
      </c>
      <c r="C32" s="47">
        <v>0.69274967908859253</v>
      </c>
      <c r="D32" s="47">
        <v>0.69068402051925659</v>
      </c>
      <c r="E32" s="47">
        <v>0.83904081583023071</v>
      </c>
      <c r="F32" s="47">
        <v>0.61973220109939575</v>
      </c>
      <c r="G32" s="47">
        <v>0.4229244589805603</v>
      </c>
      <c r="H32" s="47">
        <v>0.40032383799552917</v>
      </c>
      <c r="I32" s="47">
        <v>0.46485608816146851</v>
      </c>
      <c r="J32" s="47">
        <v>0.51999920606613159</v>
      </c>
      <c r="K32" s="47">
        <v>0.60043662786483765</v>
      </c>
      <c r="L32" s="47">
        <v>0.53917217254638672</v>
      </c>
      <c r="M32" s="47">
        <v>0.81160241365432739</v>
      </c>
      <c r="N32" s="47">
        <v>0.1427278071641922</v>
      </c>
      <c r="O32" s="47">
        <v>0.75904130935668945</v>
      </c>
      <c r="P32" s="47">
        <v>0.76110291481018066</v>
      </c>
      <c r="Q32" s="47">
        <v>0.88716399669647217</v>
      </c>
      <c r="R32" s="47">
        <v>0.86990147829055786</v>
      </c>
      <c r="S32" s="47">
        <v>0.75063574314117432</v>
      </c>
      <c r="T32" s="47">
        <v>0.53027981519699097</v>
      </c>
      <c r="U32" s="47">
        <v>0.57584208250045776</v>
      </c>
      <c r="V32" s="47">
        <v>0.49686053395271301</v>
      </c>
      <c r="W32" s="47">
        <v>0.33883851766586304</v>
      </c>
      <c r="X32" s="47">
        <v>0.78012210130691528</v>
      </c>
      <c r="Y32" s="47">
        <v>0.48858118057250977</v>
      </c>
      <c r="Z32" s="47">
        <v>0.64230912923812866</v>
      </c>
      <c r="AA32" s="47">
        <v>0.2032892256975174</v>
      </c>
      <c r="AB32" s="47">
        <v>0.25655078887939453</v>
      </c>
      <c r="AC32" s="47">
        <v>0.35133266448974609</v>
      </c>
      <c r="AD32" s="47">
        <v>2.6711057871580124E-2</v>
      </c>
      <c r="AE32" s="47">
        <v>0.27707278728485107</v>
      </c>
      <c r="AF32" s="47">
        <v>6.8963319063186646E-2</v>
      </c>
      <c r="AG32" s="47">
        <v>0.25353646278381348</v>
      </c>
      <c r="AH32" s="47">
        <v>0.32255187630653381</v>
      </c>
      <c r="AI32" s="47">
        <v>0.77702581882476807</v>
      </c>
      <c r="AJ32" s="47">
        <v>0.7060554027557373</v>
      </c>
      <c r="AK32" s="47">
        <v>0.69079577922821045</v>
      </c>
      <c r="AL32" s="47">
        <v>0.71782088279724121</v>
      </c>
      <c r="AM32" s="71">
        <v>0.71223551034927368</v>
      </c>
      <c r="AN32" s="71">
        <v>0.65578156709671021</v>
      </c>
      <c r="AO32" s="71">
        <v>0.78998303413391113</v>
      </c>
      <c r="AP32" s="71">
        <v>0.58662056922912598</v>
      </c>
      <c r="AQ32" s="231">
        <v>0.53035430535647465</v>
      </c>
      <c r="AR32" s="230">
        <v>7</v>
      </c>
      <c r="AS32" s="231">
        <v>0.33739119070403695</v>
      </c>
      <c r="AT32" s="230">
        <v>12</v>
      </c>
      <c r="AU32" s="231">
        <v>0.61152564836356116</v>
      </c>
      <c r="AV32" s="230">
        <v>8</v>
      </c>
      <c r="AW32" s="231">
        <v>0.43918393025287339</v>
      </c>
      <c r="AX32" s="230">
        <v>15</v>
      </c>
      <c r="AY32" s="231">
        <v>0.41982103242503382</v>
      </c>
      <c r="AZ32" s="230">
        <v>10</v>
      </c>
      <c r="BA32" s="231">
        <v>0.1720679452578624</v>
      </c>
      <c r="BB32" s="230">
        <v>26</v>
      </c>
      <c r="BC32" s="231">
        <v>0.15634866769460784</v>
      </c>
      <c r="BD32" s="230">
        <v>30</v>
      </c>
      <c r="BE32" s="231">
        <v>0.53958933157014233</v>
      </c>
      <c r="BF32" s="232">
        <v>6</v>
      </c>
      <c r="BG32" s="231">
        <v>0.39072794822070767</v>
      </c>
      <c r="BH32" s="230">
        <v>23</v>
      </c>
      <c r="BI32" s="231">
        <v>0.5121448237353956</v>
      </c>
      <c r="BJ32" s="232">
        <v>2</v>
      </c>
      <c r="BK32" s="231">
        <v>0.3691112930983268</v>
      </c>
      <c r="BL32" s="232">
        <v>5</v>
      </c>
      <c r="BM32" s="231">
        <v>0.45923885111149898</v>
      </c>
      <c r="BN32" s="232">
        <v>9</v>
      </c>
      <c r="BO32" s="231">
        <v>0.40223652923767267</v>
      </c>
      <c r="BP32" s="232">
        <v>12</v>
      </c>
      <c r="BQ32" s="231">
        <v>0.41307524263814482</v>
      </c>
      <c r="BR32" s="232">
        <v>14</v>
      </c>
      <c r="BS32" s="231">
        <v>0.41091549014360673</v>
      </c>
      <c r="BT32" s="232">
        <v>10</v>
      </c>
      <c r="BU32" s="47">
        <v>10057698</v>
      </c>
      <c r="BV32" s="47">
        <f t="shared" si="0"/>
        <v>16.123848869413191</v>
      </c>
      <c r="BW32" s="19">
        <f t="shared" si="1"/>
        <v>0.74639793407086164</v>
      </c>
    </row>
    <row r="33" spans="1:75" x14ac:dyDescent="0.25">
      <c r="A33" s="47" t="s">
        <v>274</v>
      </c>
      <c r="B33" t="s">
        <v>14</v>
      </c>
      <c r="C33" s="47">
        <v>0.7575308084487915</v>
      </c>
      <c r="D33" s="47">
        <v>0.71636545658111572</v>
      </c>
      <c r="E33" s="47">
        <v>0.57406389713287354</v>
      </c>
      <c r="F33" s="47">
        <v>0.67763394117355347</v>
      </c>
      <c r="G33" s="47">
        <v>0.54800271987915039</v>
      </c>
      <c r="H33" s="47">
        <v>0.78512394428253174</v>
      </c>
      <c r="I33" s="47">
        <v>0.5</v>
      </c>
      <c r="J33" s="47">
        <v>0.58563441038131714</v>
      </c>
      <c r="K33" s="47">
        <v>0.75670140981674194</v>
      </c>
      <c r="L33" s="47">
        <v>0.60621184110641479</v>
      </c>
      <c r="M33" s="47">
        <v>0.90731519460678101</v>
      </c>
      <c r="N33" s="47">
        <v>0.12103164941072464</v>
      </c>
      <c r="O33" s="47">
        <v>0.98076921701431274</v>
      </c>
      <c r="P33" s="47">
        <v>0.95139980316162109</v>
      </c>
      <c r="Q33" s="47">
        <v>0.93333333730697632</v>
      </c>
      <c r="R33" s="47">
        <v>0.80015444755554199</v>
      </c>
      <c r="S33" s="47">
        <v>0.89192581176757813</v>
      </c>
      <c r="T33" s="47">
        <v>0.59434211254119873</v>
      </c>
      <c r="U33" s="47">
        <v>0.51379108428955078</v>
      </c>
      <c r="V33" s="47">
        <v>0.44889867305755615</v>
      </c>
      <c r="W33" s="47">
        <v>0.63772726058959961</v>
      </c>
      <c r="X33" s="47">
        <v>0.81988233327865601</v>
      </c>
      <c r="Y33" s="47">
        <v>0.60000002384185791</v>
      </c>
      <c r="Z33" s="47">
        <v>0.23888187110424042</v>
      </c>
      <c r="AA33" s="47">
        <v>8.72001051902771E-2</v>
      </c>
      <c r="AB33" s="47">
        <v>7.7666744589805603E-2</v>
      </c>
      <c r="AC33" s="47">
        <v>0.30509692430496216</v>
      </c>
      <c r="AD33" s="47">
        <v>0.21770137548446655</v>
      </c>
      <c r="AE33" s="47">
        <v>0.52540802955627441</v>
      </c>
      <c r="AF33" s="47">
        <v>0.16065554320812225</v>
      </c>
      <c r="AG33" s="47">
        <v>0.22633297741413116</v>
      </c>
      <c r="AH33" s="47">
        <v>0.70986247062683105</v>
      </c>
      <c r="AI33" s="47">
        <v>0.85630148649215698</v>
      </c>
      <c r="AJ33" s="47">
        <v>0.61525726318359375</v>
      </c>
      <c r="AK33" s="47">
        <v>0.40841963887214661</v>
      </c>
      <c r="AL33" s="47">
        <v>0.7950320839881897</v>
      </c>
      <c r="AM33" s="71">
        <v>0.56826025247573853</v>
      </c>
      <c r="AN33" s="71">
        <v>0.75954180955886841</v>
      </c>
      <c r="AO33" s="71">
        <v>0.78555381298065186</v>
      </c>
      <c r="AP33" s="71">
        <v>0.3012785017490387</v>
      </c>
      <c r="AQ33" s="231">
        <v>0.49994642373608283</v>
      </c>
      <c r="AR33" s="230">
        <v>9</v>
      </c>
      <c r="AS33" s="231">
        <v>0.44366508727582488</v>
      </c>
      <c r="AT33" s="230">
        <v>2</v>
      </c>
      <c r="AU33" s="231">
        <v>0.67237893131498783</v>
      </c>
      <c r="AV33" s="230">
        <v>1</v>
      </c>
      <c r="AW33" s="231">
        <v>0.44920395890966136</v>
      </c>
      <c r="AX33" s="230">
        <v>14</v>
      </c>
      <c r="AY33" s="231">
        <v>0.42123758578980647</v>
      </c>
      <c r="AZ33" s="230">
        <v>8</v>
      </c>
      <c r="BA33" s="231">
        <v>0.2975654418127569</v>
      </c>
      <c r="BB33" s="230">
        <v>10</v>
      </c>
      <c r="BC33" s="231">
        <v>0.12613607682907074</v>
      </c>
      <c r="BD33" s="230">
        <v>33</v>
      </c>
      <c r="BE33" s="231">
        <v>0.49066804624741567</v>
      </c>
      <c r="BF33" s="232">
        <v>12</v>
      </c>
      <c r="BG33" s="231">
        <v>0.43862069683929589</v>
      </c>
      <c r="BH33" s="230">
        <v>15</v>
      </c>
      <c r="BI33" s="231">
        <v>0.44290816850311776</v>
      </c>
      <c r="BJ33" s="232">
        <v>10</v>
      </c>
      <c r="BK33" s="231">
        <v>0.35923066261019815</v>
      </c>
      <c r="BL33" s="232">
        <v>8</v>
      </c>
      <c r="BM33" s="231">
        <v>0.42216781569587603</v>
      </c>
      <c r="BN33" s="232">
        <v>16</v>
      </c>
      <c r="BO33" s="231">
        <v>0.44656646346351137</v>
      </c>
      <c r="BP33" s="232">
        <v>6</v>
      </c>
      <c r="BQ33" s="231">
        <v>0.484967233880084</v>
      </c>
      <c r="BR33" s="232">
        <v>6</v>
      </c>
      <c r="BS33" s="231">
        <v>0.42823304937895579</v>
      </c>
      <c r="BT33" s="232">
        <v>9</v>
      </c>
      <c r="BU33" s="47">
        <v>8451840</v>
      </c>
      <c r="BV33" s="47">
        <f t="shared" si="0"/>
        <v>15.949894727108234</v>
      </c>
      <c r="BW33" s="19">
        <f t="shared" si="1"/>
        <v>0.73370636377175491</v>
      </c>
    </row>
    <row r="34" spans="1:75" x14ac:dyDescent="0.25">
      <c r="A34" s="47" t="s">
        <v>275</v>
      </c>
      <c r="B34" t="s">
        <v>43</v>
      </c>
      <c r="C34" s="47">
        <v>0.10574901849031448</v>
      </c>
      <c r="D34" s="47">
        <v>0.21467733383178711</v>
      </c>
      <c r="E34" s="47">
        <v>0.65623617172241211</v>
      </c>
      <c r="F34" s="47">
        <v>8.7383821606636047E-2</v>
      </c>
      <c r="G34" s="47">
        <v>0.30147057771682739</v>
      </c>
      <c r="H34" s="47">
        <v>7.147766649723053E-2</v>
      </c>
      <c r="I34" s="47">
        <v>0.30555969476699829</v>
      </c>
      <c r="J34" s="47">
        <v>8.5031740367412567E-2</v>
      </c>
      <c r="K34" s="47">
        <v>0.5407753586769104</v>
      </c>
      <c r="L34" s="47">
        <v>0.23320713639259338</v>
      </c>
      <c r="M34" s="47">
        <v>0.35182252526283264</v>
      </c>
      <c r="N34" s="47">
        <v>0.52117592096328735</v>
      </c>
      <c r="O34" s="47">
        <v>0.33582088351249695</v>
      </c>
      <c r="P34" s="47">
        <v>0.328950434923172</v>
      </c>
      <c r="Q34" s="47">
        <v>0.1108221635222435</v>
      </c>
      <c r="R34" s="47">
        <v>0.10771311819553375</v>
      </c>
      <c r="S34" s="47">
        <v>-2.2993004833438135E-8</v>
      </c>
      <c r="T34" s="47">
        <v>0.39938244223594666</v>
      </c>
      <c r="U34" s="47">
        <v>0.30704927444458008</v>
      </c>
      <c r="V34" s="47">
        <v>0.26923814415931702</v>
      </c>
      <c r="W34" s="47">
        <v>0.12898772954940796</v>
      </c>
      <c r="X34" s="47">
        <v>8.2603953778743744E-2</v>
      </c>
      <c r="Y34" s="47">
        <v>0.36741450428962708</v>
      </c>
      <c r="Z34" s="47">
        <v>0.41184115409851074</v>
      </c>
      <c r="AA34" s="47">
        <v>0.23586642742156982</v>
      </c>
      <c r="AB34" s="47">
        <v>0.37918764352798462</v>
      </c>
      <c r="AC34" s="47">
        <v>0.21137136220932007</v>
      </c>
      <c r="AD34" s="47">
        <v>0.43034204840660095</v>
      </c>
      <c r="AE34" s="47">
        <v>0.53867566585540771</v>
      </c>
      <c r="AF34" s="47">
        <v>0.2505156397819519</v>
      </c>
      <c r="AG34" s="47">
        <v>3.8084875792264938E-2</v>
      </c>
      <c r="AH34" s="47">
        <v>0.26085695624351501</v>
      </c>
      <c r="AI34" s="47">
        <v>0.49983265995979309</v>
      </c>
      <c r="AJ34" s="47">
        <v>0.58487367630004883</v>
      </c>
      <c r="AK34" s="47">
        <v>0.70851534605026245</v>
      </c>
      <c r="AL34" s="47">
        <v>5.4176915436983109E-2</v>
      </c>
      <c r="AM34" s="71">
        <v>0.46862268447875977</v>
      </c>
      <c r="AN34" s="71">
        <v>0.37048748135566711</v>
      </c>
      <c r="AO34" s="71">
        <v>7.4766352772712708E-2</v>
      </c>
      <c r="AP34" s="71">
        <v>0.10142906755208969</v>
      </c>
      <c r="AQ34" s="231">
        <v>0.23906217770072</v>
      </c>
      <c r="AR34" s="230">
        <v>31</v>
      </c>
      <c r="AS34" s="231">
        <v>0.17154652246138202</v>
      </c>
      <c r="AT34" s="230">
        <v>33</v>
      </c>
      <c r="AU34" s="231">
        <v>0.1984548870672673</v>
      </c>
      <c r="AV34" s="230">
        <v>35</v>
      </c>
      <c r="AW34" s="231">
        <v>0.21920638554566069</v>
      </c>
      <c r="AX34" s="230">
        <v>35</v>
      </c>
      <c r="AY34" s="231">
        <v>0.22261635288334708</v>
      </c>
      <c r="AZ34" s="230">
        <v>33</v>
      </c>
      <c r="BA34" s="231">
        <v>0.24447380481117484</v>
      </c>
      <c r="BB34" s="230">
        <v>16</v>
      </c>
      <c r="BC34" s="231">
        <v>0.28236135469123802</v>
      </c>
      <c r="BD34" s="230">
        <v>7</v>
      </c>
      <c r="BE34" s="231">
        <v>0.41506004695928295</v>
      </c>
      <c r="BF34" s="232">
        <v>20</v>
      </c>
      <c r="BG34" s="231">
        <v>0.37003167440157841</v>
      </c>
      <c r="BH34" s="230">
        <v>25</v>
      </c>
      <c r="BI34" s="231">
        <v>0.2281114628335541</v>
      </c>
      <c r="BJ34" s="232">
        <v>35</v>
      </c>
      <c r="BK34" s="231">
        <v>0.20932206552853422</v>
      </c>
      <c r="BL34" s="232">
        <v>32</v>
      </c>
      <c r="BM34" s="231">
        <v>0.28143782075465323</v>
      </c>
      <c r="BN34" s="232">
        <v>32</v>
      </c>
      <c r="BO34" s="231">
        <v>0.26200102299968481</v>
      </c>
      <c r="BP34" s="232">
        <v>30</v>
      </c>
      <c r="BQ34" s="231">
        <v>0.2836089370327512</v>
      </c>
      <c r="BR34" s="232">
        <v>33</v>
      </c>
      <c r="BS34" s="231">
        <v>0.25909246157890586</v>
      </c>
      <c r="BT34" s="232">
        <v>34</v>
      </c>
      <c r="BU34" s="47">
        <v>81101892</v>
      </c>
      <c r="BV34" s="47">
        <f t="shared" si="0"/>
        <v>18.211216848036699</v>
      </c>
      <c r="BW34" s="19">
        <f t="shared" si="1"/>
        <v>0.89869081476789991</v>
      </c>
    </row>
    <row r="35" spans="1:75" x14ac:dyDescent="0.25">
      <c r="A35" s="47" t="s">
        <v>276</v>
      </c>
      <c r="B35" t="s">
        <v>23</v>
      </c>
      <c r="C35" s="47">
        <v>0.58056539297103882</v>
      </c>
      <c r="D35" s="47">
        <v>0.68650811910629272</v>
      </c>
      <c r="E35" s="47">
        <v>0.94792568683624268</v>
      </c>
      <c r="F35" s="47">
        <v>0.56170690059661865</v>
      </c>
      <c r="G35" s="47">
        <v>0.40712350606918335</v>
      </c>
      <c r="H35" s="47">
        <v>0.49962309002876282</v>
      </c>
      <c r="I35" s="47">
        <v>0.52127468585968018</v>
      </c>
      <c r="J35" s="47">
        <v>0.37783387303352356</v>
      </c>
      <c r="K35" s="47">
        <v>0.67618304491043091</v>
      </c>
      <c r="L35" s="47">
        <v>0.707172691822052</v>
      </c>
      <c r="M35" s="47">
        <v>0.74083942174911499</v>
      </c>
      <c r="N35" s="47">
        <v>0.18305249512195587</v>
      </c>
      <c r="O35" s="47">
        <v>0.68972444534301758</v>
      </c>
      <c r="P35" s="47">
        <v>0.74374490976333618</v>
      </c>
      <c r="Q35" s="47">
        <v>0.69599330425262451</v>
      </c>
      <c r="R35" s="47">
        <v>0.75898808240890503</v>
      </c>
      <c r="S35" s="47">
        <v>0.83404123783111572</v>
      </c>
      <c r="T35" s="47">
        <v>0.52937173843383789</v>
      </c>
      <c r="U35" s="47">
        <v>0.5172417163848877</v>
      </c>
      <c r="V35" s="47">
        <v>0.29256168007850647</v>
      </c>
      <c r="W35" s="47">
        <v>0.48539170622825623</v>
      </c>
      <c r="X35" s="47">
        <v>0.79622113704681396</v>
      </c>
      <c r="Y35" s="47">
        <v>0.4905947744846344</v>
      </c>
      <c r="Z35" s="47">
        <v>0.40611588954925537</v>
      </c>
      <c r="AA35" s="47">
        <v>0.13512586057186127</v>
      </c>
      <c r="AB35" s="47">
        <v>0.13692282140254974</v>
      </c>
      <c r="AC35" s="47">
        <v>0.68466603755950928</v>
      </c>
      <c r="AD35" s="47">
        <v>0.46217712759971619</v>
      </c>
      <c r="AE35" s="47">
        <v>0.62994509935379028</v>
      </c>
      <c r="AF35" s="47">
        <v>0.46851855516433716</v>
      </c>
      <c r="AG35" s="47">
        <v>0.62023937702178955</v>
      </c>
      <c r="AH35" s="47">
        <v>0.43341916799545288</v>
      </c>
      <c r="AI35" s="47">
        <v>0.71830612421035767</v>
      </c>
      <c r="AJ35" s="47">
        <v>0.34702500700950623</v>
      </c>
      <c r="AK35" s="47">
        <v>0.73608666658401489</v>
      </c>
      <c r="AL35" s="47">
        <v>0.49012476205825806</v>
      </c>
      <c r="AM35" s="71">
        <v>0.40781798958778381</v>
      </c>
      <c r="AN35" s="71">
        <v>0.45681300759315491</v>
      </c>
      <c r="AO35" s="71">
        <v>0.89961379766464233</v>
      </c>
      <c r="AP35" s="71">
        <v>0.28711104393005371</v>
      </c>
      <c r="AQ35" s="231">
        <v>0.61345942432852696</v>
      </c>
      <c r="AR35" s="230">
        <v>3</v>
      </c>
      <c r="AS35" s="231">
        <v>0.39896869763646087</v>
      </c>
      <c r="AT35" s="230">
        <v>6</v>
      </c>
      <c r="AU35" s="231">
        <v>0.6381471846644724</v>
      </c>
      <c r="AV35" s="230">
        <v>5</v>
      </c>
      <c r="AW35" s="231">
        <v>0.48013003236891266</v>
      </c>
      <c r="AX35" s="230">
        <v>8</v>
      </c>
      <c r="AY35" s="231">
        <v>0.48125836135855676</v>
      </c>
      <c r="AZ35" s="230">
        <v>2</v>
      </c>
      <c r="BA35" s="231">
        <v>0.47546970337592637</v>
      </c>
      <c r="BB35" s="230">
        <v>3</v>
      </c>
      <c r="BC35" s="231">
        <v>0.31347666757972126</v>
      </c>
      <c r="BD35" s="230">
        <v>4</v>
      </c>
      <c r="BE35" s="231">
        <v>0.50627191016380557</v>
      </c>
      <c r="BF35" s="232">
        <v>10</v>
      </c>
      <c r="BG35" s="231">
        <v>0.50974164954132462</v>
      </c>
      <c r="BH35" s="230">
        <v>5</v>
      </c>
      <c r="BI35" s="231">
        <v>0.45320731572697792</v>
      </c>
      <c r="BJ35" s="232">
        <v>8</v>
      </c>
      <c r="BK35" s="231">
        <v>0.37585520407207107</v>
      </c>
      <c r="BL35" s="232">
        <v>3</v>
      </c>
      <c r="BM35" s="231">
        <v>0.6057454276021651</v>
      </c>
      <c r="BN35" s="232">
        <v>3</v>
      </c>
      <c r="BO35" s="231">
        <v>0.47472873871987276</v>
      </c>
      <c r="BP35" s="232">
        <v>3</v>
      </c>
      <c r="BQ35" s="231">
        <v>0.49172299250157581</v>
      </c>
      <c r="BR35" s="232">
        <v>4</v>
      </c>
      <c r="BS35" s="231">
        <v>0.48701309730816672</v>
      </c>
      <c r="BT35" s="232">
        <v>3</v>
      </c>
      <c r="BU35" s="47">
        <v>66058859</v>
      </c>
      <c r="BV35" s="47">
        <f t="shared" si="0"/>
        <v>18.006056705600944</v>
      </c>
      <c r="BW35" s="19">
        <f t="shared" si="1"/>
        <v>0.88372247693014139</v>
      </c>
    </row>
    <row r="36" spans="1:75" x14ac:dyDescent="0.25">
      <c r="A36" s="47" t="s">
        <v>277</v>
      </c>
      <c r="B36" t="s">
        <v>44</v>
      </c>
      <c r="C36" s="47">
        <v>0.53682029247283936</v>
      </c>
      <c r="D36" s="47">
        <v>0.66139256954193115</v>
      </c>
      <c r="E36" s="47">
        <v>0.9578622579574585</v>
      </c>
      <c r="F36" s="47">
        <v>0.53186988830566406</v>
      </c>
      <c r="G36" s="47">
        <v>0.49893093109130859</v>
      </c>
      <c r="H36" s="47">
        <v>0.3872300386428833</v>
      </c>
      <c r="I36" s="47">
        <v>0.58591508865356445</v>
      </c>
      <c r="J36" s="47">
        <v>0.62688231468200684</v>
      </c>
      <c r="K36" s="47">
        <v>0.8913348913192749</v>
      </c>
      <c r="L36" s="47">
        <v>0.49127864837646484</v>
      </c>
      <c r="M36" s="47">
        <v>0.79693913459777832</v>
      </c>
      <c r="N36" s="47">
        <v>0.32381990551948547</v>
      </c>
      <c r="O36" s="47">
        <v>0.61725026369094849</v>
      </c>
      <c r="P36" s="47">
        <v>0.55430382490158081</v>
      </c>
      <c r="Q36" s="47">
        <v>0.6633266806602478</v>
      </c>
      <c r="R36" s="47">
        <v>0.66317653656005859</v>
      </c>
      <c r="S36" s="47">
        <v>0.86320924758911133</v>
      </c>
      <c r="T36" s="47">
        <v>0.59695720672607422</v>
      </c>
      <c r="U36" s="47">
        <v>0.51234155893325806</v>
      </c>
      <c r="V36" s="47">
        <v>0.31790357828140259</v>
      </c>
      <c r="W36" s="47">
        <v>0.28592810034751892</v>
      </c>
      <c r="X36" s="47">
        <v>0.70489919185638428</v>
      </c>
      <c r="Y36" s="47">
        <v>0.59766119718551636</v>
      </c>
      <c r="Z36" s="47">
        <v>0.33787602186203003</v>
      </c>
      <c r="AA36" s="47">
        <v>0.562461256980896</v>
      </c>
      <c r="AB36" s="47">
        <v>4.2112372815608978E-2</v>
      </c>
      <c r="AC36" s="47">
        <v>0.46245846152305603</v>
      </c>
      <c r="AD36" s="47">
        <v>0.26365995407104492</v>
      </c>
      <c r="AE36" s="47">
        <v>0.4648316502571106</v>
      </c>
      <c r="AF36" s="47">
        <v>0.80401599407196045</v>
      </c>
      <c r="AG36" s="47">
        <v>1</v>
      </c>
      <c r="AH36" s="47">
        <v>0.54497939348220825</v>
      </c>
      <c r="AI36" s="47">
        <v>0.69266778230667114</v>
      </c>
      <c r="AJ36" s="47">
        <v>0.41665956377983093</v>
      </c>
      <c r="AK36" s="47">
        <v>0.71081560850143433</v>
      </c>
      <c r="AL36" s="47">
        <v>0.76339066028594971</v>
      </c>
      <c r="AM36" s="71">
        <v>0.31158137321472168</v>
      </c>
      <c r="AN36" s="71">
        <v>0.23142640292644501</v>
      </c>
      <c r="AO36" s="71">
        <v>0.56592655181884766</v>
      </c>
      <c r="AP36" s="71">
        <v>0.46806007623672485</v>
      </c>
      <c r="AQ36" s="231">
        <v>0.67198622226715088</v>
      </c>
      <c r="AR36" s="230">
        <v>1</v>
      </c>
      <c r="AS36" s="231">
        <v>0.52473962306976318</v>
      </c>
      <c r="AT36" s="230">
        <v>1</v>
      </c>
      <c r="AU36" s="231">
        <v>0.62451434135437012</v>
      </c>
      <c r="AV36" s="230">
        <v>7</v>
      </c>
      <c r="AW36" s="231">
        <v>0.57260286808013916</v>
      </c>
      <c r="AX36" s="230">
        <v>1</v>
      </c>
      <c r="AY36" s="231">
        <v>0.48159113526344299</v>
      </c>
      <c r="AZ36" s="230">
        <v>1</v>
      </c>
      <c r="BA36" s="231">
        <v>0.70345675945281982</v>
      </c>
      <c r="BB36" s="230">
        <v>1</v>
      </c>
      <c r="BC36" s="231">
        <v>0.33267301321029663</v>
      </c>
      <c r="BD36" s="230">
        <v>3</v>
      </c>
      <c r="BE36" s="231">
        <v>0.64588338136672974</v>
      </c>
      <c r="BF36" s="232">
        <v>1</v>
      </c>
      <c r="BG36" s="231">
        <v>0.62584316730499268</v>
      </c>
      <c r="BH36" s="230">
        <v>1</v>
      </c>
      <c r="BI36" s="231">
        <v>0.3942486047744751</v>
      </c>
      <c r="BJ36" s="232">
        <v>20</v>
      </c>
      <c r="BK36" s="231">
        <v>0.48416182398796082</v>
      </c>
      <c r="BL36" s="232">
        <v>1</v>
      </c>
      <c r="BM36" s="231">
        <v>0.68532466888427734</v>
      </c>
      <c r="BN36" s="232">
        <v>1</v>
      </c>
      <c r="BO36" s="231">
        <v>0.48902758955955505</v>
      </c>
      <c r="BP36" s="232">
        <v>1</v>
      </c>
      <c r="BQ36" s="231">
        <v>0.57250159978866577</v>
      </c>
      <c r="BR36" s="232">
        <v>1</v>
      </c>
      <c r="BS36" s="231">
        <v>0.55775392055511475</v>
      </c>
      <c r="BT36" s="232">
        <v>1</v>
      </c>
      <c r="BU36" s="47">
        <v>325147121</v>
      </c>
      <c r="BV36" s="47">
        <f t="shared" si="0"/>
        <v>19.599788317865332</v>
      </c>
      <c r="BW36" s="19">
        <f t="shared" si="1"/>
        <v>1</v>
      </c>
    </row>
  </sheetData>
  <autoFilter ref="A1:BT1" xr:uid="{00000000-0009-0000-0000-000002000000}">
    <sortState xmlns:xlrd2="http://schemas.microsoft.com/office/spreadsheetml/2017/richdata2" ref="A2:BT36">
      <sortCondition ref="A1"/>
    </sortState>
  </autoFilter>
  <phoneticPr fontId="7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73"/>
  <sheetViews>
    <sheetView topLeftCell="Q1" workbookViewId="0">
      <selection activeCell="AC1" sqref="AC1:DU1048576"/>
    </sheetView>
  </sheetViews>
  <sheetFormatPr defaultRowHeight="13.2" x14ac:dyDescent="0.25"/>
  <cols>
    <col min="3" max="3" width="14.6640625" customWidth="1"/>
  </cols>
  <sheetData>
    <row r="1" spans="1:27" x14ac:dyDescent="0.25">
      <c r="A1" s="1" t="s">
        <v>287</v>
      </c>
      <c r="B1" t="s">
        <v>9</v>
      </c>
      <c r="C1" t="s">
        <v>423</v>
      </c>
      <c r="D1" t="s">
        <v>645</v>
      </c>
      <c r="E1" t="s">
        <v>646</v>
      </c>
      <c r="F1" t="s">
        <v>590</v>
      </c>
      <c r="G1" t="s">
        <v>591</v>
      </c>
      <c r="H1" t="s">
        <v>592</v>
      </c>
      <c r="I1" t="s">
        <v>426</v>
      </c>
      <c r="J1" t="s">
        <v>427</v>
      </c>
      <c r="K1" t="s">
        <v>593</v>
      </c>
      <c r="L1" t="s">
        <v>594</v>
      </c>
      <c r="M1" t="s">
        <v>428</v>
      </c>
      <c r="N1" t="s">
        <v>429</v>
      </c>
      <c r="O1" t="s">
        <v>595</v>
      </c>
      <c r="P1" t="s">
        <v>430</v>
      </c>
      <c r="Q1" t="s">
        <v>431</v>
      </c>
      <c r="R1" t="s">
        <v>596</v>
      </c>
      <c r="S1" t="s">
        <v>597</v>
      </c>
      <c r="T1" t="s">
        <v>598</v>
      </c>
      <c r="U1" t="s">
        <v>647</v>
      </c>
      <c r="V1" t="s">
        <v>600</v>
      </c>
      <c r="W1" t="s">
        <v>601</v>
      </c>
      <c r="X1" t="s">
        <v>432</v>
      </c>
      <c r="Y1" t="s">
        <v>433</v>
      </c>
      <c r="Z1" t="s">
        <v>434</v>
      </c>
      <c r="AA1" t="s">
        <v>435</v>
      </c>
    </row>
    <row r="2" spans="1:27" ht="17.399999999999999" x14ac:dyDescent="0.4">
      <c r="A2" s="26" t="s">
        <v>278</v>
      </c>
      <c r="B2" t="s">
        <v>10</v>
      </c>
      <c r="C2">
        <v>0.75548030012563272</v>
      </c>
      <c r="D2">
        <v>0.42826839427282898</v>
      </c>
      <c r="E2">
        <v>0.31923833253817518</v>
      </c>
      <c r="F2">
        <v>0.40845840705236813</v>
      </c>
      <c r="G2">
        <v>0.20477198763575763</v>
      </c>
      <c r="H2">
        <v>0.39476809961554848</v>
      </c>
      <c r="I2">
        <v>0.53118141285951803</v>
      </c>
      <c r="J2">
        <v>0.50362281298306033</v>
      </c>
      <c r="K2">
        <v>0.60901407559105292</v>
      </c>
      <c r="L2">
        <v>0.58996121402813706</v>
      </c>
      <c r="M2">
        <v>0.36394532058234647</v>
      </c>
      <c r="N2">
        <v>0.48190370801831572</v>
      </c>
      <c r="O2">
        <v>0.37303194118152055</v>
      </c>
      <c r="P2">
        <v>0.60537459916348402</v>
      </c>
      <c r="Q2">
        <v>0.26421629356279258</v>
      </c>
      <c r="R2">
        <v>9.3012366959063467E-2</v>
      </c>
      <c r="S2">
        <v>0.45472686396062389</v>
      </c>
      <c r="T2">
        <v>0.19445737211227268</v>
      </c>
      <c r="U2">
        <v>0.2717437674724229</v>
      </c>
      <c r="V2">
        <v>0.43397184845936543</v>
      </c>
      <c r="W2">
        <v>0.57516997815515625</v>
      </c>
      <c r="X2">
        <v>0.41001237722783163</v>
      </c>
      <c r="Y2">
        <v>0.52446379732096149</v>
      </c>
      <c r="Z2">
        <v>0.22912620434989453</v>
      </c>
      <c r="AA2">
        <v>0.47589145299650071</v>
      </c>
    </row>
    <row r="3" spans="1:27" ht="17.399999999999999" x14ac:dyDescent="0.4">
      <c r="A3" s="26" t="s">
        <v>279</v>
      </c>
      <c r="B3" t="s">
        <v>11</v>
      </c>
      <c r="C3">
        <v>0.50579961505605764</v>
      </c>
      <c r="D3">
        <v>0.3953375499155678</v>
      </c>
      <c r="E3">
        <v>0.29136119964566093</v>
      </c>
      <c r="F3">
        <v>0.33935422078575878</v>
      </c>
      <c r="G3">
        <v>0.22418474795663207</v>
      </c>
      <c r="H3">
        <v>0.3984215530872604</v>
      </c>
      <c r="I3">
        <v>0.47399618360118606</v>
      </c>
      <c r="J3">
        <v>0.48078292247155724</v>
      </c>
      <c r="K3">
        <v>0.47546784673200598</v>
      </c>
      <c r="L3">
        <v>0.47463577178743382</v>
      </c>
      <c r="M3">
        <v>0.36071849469371559</v>
      </c>
      <c r="N3">
        <v>0.41152711764746852</v>
      </c>
      <c r="O3">
        <v>0.37144117943996413</v>
      </c>
      <c r="P3">
        <v>0.36964552913084237</v>
      </c>
      <c r="Q3">
        <v>0.45797750055527942</v>
      </c>
      <c r="R3">
        <v>0.31928697130396066</v>
      </c>
      <c r="S3">
        <v>0.14023963273797688</v>
      </c>
      <c r="T3">
        <v>0.13766851413418479</v>
      </c>
      <c r="U3">
        <v>0.23159226101326433</v>
      </c>
      <c r="V3">
        <v>0.38454529508068669</v>
      </c>
      <c r="W3">
        <v>0.52465940967989544</v>
      </c>
      <c r="X3">
        <v>0.54941288189118542</v>
      </c>
      <c r="Y3">
        <v>0.2639258872332238</v>
      </c>
      <c r="Z3">
        <v>0.38252084721279939</v>
      </c>
      <c r="AA3">
        <v>0.46832818620027283</v>
      </c>
    </row>
    <row r="4" spans="1:27" ht="17.399999999999999" x14ac:dyDescent="0.4">
      <c r="A4" s="26" t="s">
        <v>280</v>
      </c>
      <c r="B4" t="s">
        <v>12</v>
      </c>
      <c r="C4">
        <v>0.3804884327919531</v>
      </c>
      <c r="D4">
        <v>0.33287343984255219</v>
      </c>
      <c r="E4">
        <v>0.33240768822482902</v>
      </c>
      <c r="F4">
        <v>0.29444788457047871</v>
      </c>
      <c r="G4">
        <v>0.18934404992170134</v>
      </c>
      <c r="H4">
        <v>0.3663678450781726</v>
      </c>
      <c r="I4">
        <v>0.43705925596848488</v>
      </c>
      <c r="J4">
        <v>0.39469118945564363</v>
      </c>
      <c r="K4">
        <v>0.50657009040093848</v>
      </c>
      <c r="L4">
        <v>0.3889397681786772</v>
      </c>
      <c r="M4">
        <v>0.34634732415247871</v>
      </c>
      <c r="N4">
        <v>0.40676174066131127</v>
      </c>
      <c r="O4">
        <v>0.32232612087188889</v>
      </c>
      <c r="P4">
        <v>0.48063738971298831</v>
      </c>
      <c r="Q4">
        <v>0.52163033070903309</v>
      </c>
      <c r="R4">
        <v>0.32741287413622644</v>
      </c>
      <c r="S4">
        <v>0.1365499930835502</v>
      </c>
      <c r="T4">
        <v>0.17648478935710224</v>
      </c>
      <c r="U4">
        <v>0.34494898872133772</v>
      </c>
      <c r="V4">
        <v>0.23019624563696861</v>
      </c>
      <c r="W4">
        <v>0.49748157420373351</v>
      </c>
      <c r="X4">
        <v>0.4388760677310995</v>
      </c>
      <c r="Y4">
        <v>0.28654879206327355</v>
      </c>
      <c r="Z4">
        <v>0.34945031635761731</v>
      </c>
      <c r="AA4">
        <v>0.486925047808272</v>
      </c>
    </row>
    <row r="5" spans="1:27" ht="17.399999999999999" x14ac:dyDescent="0.4">
      <c r="A5" s="26" t="s">
        <v>221</v>
      </c>
      <c r="B5" t="s">
        <v>13</v>
      </c>
      <c r="C5">
        <v>0.67188676455851137</v>
      </c>
      <c r="D5">
        <v>0.36974822880436703</v>
      </c>
      <c r="E5">
        <v>0.40406513675612049</v>
      </c>
      <c r="F5">
        <v>0.36189574353079601</v>
      </c>
      <c r="G5">
        <v>0.2511889748917685</v>
      </c>
      <c r="H5">
        <v>0.35225953503697593</v>
      </c>
      <c r="I5">
        <v>0.57172512471785863</v>
      </c>
      <c r="J5">
        <v>0.52997325618969049</v>
      </c>
      <c r="K5">
        <v>0.68409452740110599</v>
      </c>
      <c r="L5">
        <v>0.59739467736423368</v>
      </c>
      <c r="M5">
        <v>0.37933108191032155</v>
      </c>
      <c r="N5">
        <v>0.43245032834798508</v>
      </c>
      <c r="O5">
        <v>0.19011276180833339</v>
      </c>
      <c r="P5">
        <v>0.54010106068673192</v>
      </c>
      <c r="Q5">
        <v>0.16810420287756622</v>
      </c>
      <c r="R5">
        <v>8.963906809710083E-2</v>
      </c>
      <c r="S5">
        <v>0.3892389018926985</v>
      </c>
      <c r="T5">
        <v>2.6816871963014299E-2</v>
      </c>
      <c r="U5">
        <v>0.1987995700413589</v>
      </c>
      <c r="V5">
        <v>0.33042871467644358</v>
      </c>
      <c r="W5">
        <v>0.58783238987961139</v>
      </c>
      <c r="X5">
        <v>0.50110964461996488</v>
      </c>
      <c r="Y5">
        <v>0.57068341713110893</v>
      </c>
      <c r="Z5">
        <v>0.32601241657932578</v>
      </c>
      <c r="AA5">
        <v>0.45592434435790929</v>
      </c>
    </row>
    <row r="6" spans="1:27" ht="17.399999999999999" x14ac:dyDescent="0.4">
      <c r="A6" s="26" t="s">
        <v>274</v>
      </c>
      <c r="B6" t="s">
        <v>14</v>
      </c>
      <c r="C6">
        <v>0.48969871965872536</v>
      </c>
      <c r="D6">
        <v>0.46140667204728564</v>
      </c>
      <c r="E6">
        <v>0.48772792323556585</v>
      </c>
      <c r="F6">
        <v>0.5899744510179844</v>
      </c>
      <c r="G6">
        <v>0.33994644256904383</v>
      </c>
      <c r="H6">
        <v>0.41072175893711571</v>
      </c>
      <c r="I6">
        <v>0.46899440227260158</v>
      </c>
      <c r="J6">
        <v>0.41412872432813402</v>
      </c>
      <c r="K6">
        <v>0.70408682197580386</v>
      </c>
      <c r="L6">
        <v>0.59530690616192161</v>
      </c>
      <c r="M6">
        <v>0.39627089908418334</v>
      </c>
      <c r="N6">
        <v>0.34114798770887089</v>
      </c>
      <c r="O6">
        <v>0.1070956753335332</v>
      </c>
      <c r="P6">
        <v>0.50172917123835947</v>
      </c>
      <c r="Q6">
        <v>0.36176986969595648</v>
      </c>
      <c r="R6">
        <v>0.23560367224031409</v>
      </c>
      <c r="S6">
        <v>6.7779385465719363E-2</v>
      </c>
      <c r="T6">
        <v>0.16156598042184456</v>
      </c>
      <c r="U6">
        <v>0.22122965005110057</v>
      </c>
      <c r="V6">
        <v>0.32870706469402594</v>
      </c>
      <c r="W6">
        <v>0.51487029222349634</v>
      </c>
      <c r="X6">
        <v>0.49559164805150779</v>
      </c>
      <c r="Y6">
        <v>0.25343234990152791</v>
      </c>
      <c r="Z6">
        <v>0.40930229571060045</v>
      </c>
      <c r="AA6">
        <v>0.48998634704306171</v>
      </c>
    </row>
    <row r="7" spans="1:27" ht="17.399999999999999" x14ac:dyDescent="0.4">
      <c r="A7" s="26" t="s">
        <v>223</v>
      </c>
      <c r="B7" t="s">
        <v>15</v>
      </c>
      <c r="C7">
        <v>0.31498696134089577</v>
      </c>
      <c r="D7">
        <v>0.24117546778731061</v>
      </c>
      <c r="E7">
        <v>0.24700629470591023</v>
      </c>
      <c r="F7">
        <v>0.36567852212685226</v>
      </c>
      <c r="G7">
        <v>0.19060613225673784</v>
      </c>
      <c r="H7">
        <v>0.18540912570952023</v>
      </c>
      <c r="I7">
        <v>0.29313980671228557</v>
      </c>
      <c r="J7">
        <v>0.29813865823012037</v>
      </c>
      <c r="K7">
        <v>0.43511757301507636</v>
      </c>
      <c r="L7">
        <v>0.43611780992619303</v>
      </c>
      <c r="M7">
        <v>0.26659134535991652</v>
      </c>
      <c r="N7">
        <v>0.30036065280827906</v>
      </c>
      <c r="O7">
        <v>0.15405910770831716</v>
      </c>
      <c r="P7">
        <v>0.19894805012299771</v>
      </c>
      <c r="Q7">
        <v>0.48254281025491319</v>
      </c>
      <c r="R7">
        <v>0.11024899494103105</v>
      </c>
      <c r="S7">
        <v>0.18382019738953187</v>
      </c>
      <c r="T7">
        <v>0.13519561378466205</v>
      </c>
      <c r="U7">
        <v>0.20215239498953402</v>
      </c>
      <c r="V7">
        <v>0.18522571123682158</v>
      </c>
      <c r="W7">
        <v>0.28229250087952862</v>
      </c>
      <c r="X7">
        <v>0.26386788906204117</v>
      </c>
      <c r="Y7">
        <v>0.35570304186488888</v>
      </c>
      <c r="Z7">
        <v>0.24624753898479007</v>
      </c>
      <c r="AA7">
        <v>0.37938867737145254</v>
      </c>
    </row>
    <row r="8" spans="1:27" ht="17.399999999999999" x14ac:dyDescent="0.4">
      <c r="A8" s="27" t="s">
        <v>226</v>
      </c>
      <c r="B8" t="s">
        <v>16</v>
      </c>
      <c r="C8">
        <v>0.15889465046557938</v>
      </c>
      <c r="D8">
        <v>0.37749568990951987</v>
      </c>
      <c r="E8">
        <v>0.23774566927860033</v>
      </c>
      <c r="F8">
        <v>0.25790798735432091</v>
      </c>
      <c r="G8">
        <v>0.13305229100558097</v>
      </c>
      <c r="H8">
        <v>0.33971980174201799</v>
      </c>
      <c r="I8">
        <v>0.4011190959602377</v>
      </c>
      <c r="J8">
        <v>0.40899678411494794</v>
      </c>
      <c r="K8">
        <v>0.39453827338058345</v>
      </c>
      <c r="L8">
        <v>0.43061615881225895</v>
      </c>
      <c r="M8">
        <v>0.34154738819113317</v>
      </c>
      <c r="N8">
        <v>0.27275355006322888</v>
      </c>
      <c r="O8">
        <v>0.38042657123154239</v>
      </c>
      <c r="P8">
        <v>0.41365517999155832</v>
      </c>
      <c r="Q8">
        <v>7.7266815438933517E-2</v>
      </c>
      <c r="R8">
        <v>0.32516434915450998</v>
      </c>
      <c r="S8">
        <v>0.17318415014393868</v>
      </c>
      <c r="T8">
        <v>0.15684000187150904</v>
      </c>
      <c r="U8">
        <v>0.13094364919764034</v>
      </c>
      <c r="V8">
        <v>0.19620168079122877</v>
      </c>
      <c r="W8">
        <v>0.43632969163934326</v>
      </c>
      <c r="X8">
        <v>0.39468288129251433</v>
      </c>
      <c r="Y8">
        <v>0.30764351771744253</v>
      </c>
      <c r="Z8">
        <v>0.2569117622541775</v>
      </c>
      <c r="AA8">
        <v>0.41045779800314497</v>
      </c>
    </row>
    <row r="9" spans="1:27" ht="17.399999999999999" x14ac:dyDescent="0.4">
      <c r="A9" s="27" t="s">
        <v>281</v>
      </c>
      <c r="B9" t="s">
        <v>17</v>
      </c>
      <c r="C9">
        <v>0.74079128491921475</v>
      </c>
      <c r="D9">
        <v>0.45378515620988952</v>
      </c>
      <c r="E9">
        <v>0.47245019766929836</v>
      </c>
      <c r="F9">
        <v>0.44388149096267243</v>
      </c>
      <c r="G9">
        <v>0.27697665715987568</v>
      </c>
      <c r="H9">
        <v>0.56486949229278249</v>
      </c>
      <c r="I9">
        <v>0.58881936412332958</v>
      </c>
      <c r="J9">
        <v>0.53242546863870899</v>
      </c>
      <c r="K9">
        <v>0.67713699775283354</v>
      </c>
      <c r="L9">
        <v>0.64842998458686629</v>
      </c>
      <c r="M9">
        <v>0.45092063522848136</v>
      </c>
      <c r="N9">
        <v>0.40566786689610768</v>
      </c>
      <c r="O9">
        <v>0.35661864526843207</v>
      </c>
      <c r="P9">
        <v>0.5329768167700708</v>
      </c>
      <c r="Q9">
        <v>0.44163521809509254</v>
      </c>
      <c r="R9">
        <v>0.40963264312243486</v>
      </c>
      <c r="S9">
        <v>0.15745220694979895</v>
      </c>
      <c r="T9">
        <v>0.17842197158223852</v>
      </c>
      <c r="U9">
        <v>0.53509197210986548</v>
      </c>
      <c r="V9">
        <v>0.38373824577906562</v>
      </c>
      <c r="W9">
        <v>0.62631838693371655</v>
      </c>
      <c r="X9">
        <v>0.5777464245233801</v>
      </c>
      <c r="Y9">
        <v>0.32284008230894934</v>
      </c>
      <c r="Z9">
        <v>0.39492296253496445</v>
      </c>
      <c r="AA9">
        <v>0.64699128624700752</v>
      </c>
    </row>
    <row r="10" spans="1:27" ht="17.399999999999999" x14ac:dyDescent="0.4">
      <c r="A10" s="27" t="s">
        <v>228</v>
      </c>
      <c r="B10" t="s">
        <v>18</v>
      </c>
      <c r="C10">
        <v>0.67638534512474591</v>
      </c>
      <c r="D10">
        <v>0.47446476834414192</v>
      </c>
      <c r="E10">
        <v>0.38069002240017658</v>
      </c>
      <c r="F10">
        <v>0.44519812974673423</v>
      </c>
      <c r="G10">
        <v>0.19798226487362514</v>
      </c>
      <c r="H10">
        <v>0.37790554608658844</v>
      </c>
      <c r="I10">
        <v>0.35710142022152885</v>
      </c>
      <c r="J10">
        <v>0.47844209884606631</v>
      </c>
      <c r="K10">
        <v>0.61021885283872768</v>
      </c>
      <c r="L10">
        <v>0.58708770424653622</v>
      </c>
      <c r="M10">
        <v>0.33355924070543908</v>
      </c>
      <c r="N10">
        <v>0.48449122208532763</v>
      </c>
      <c r="O10">
        <v>0.38257528311596228</v>
      </c>
      <c r="P10">
        <v>0.49686518594527695</v>
      </c>
      <c r="Q10">
        <v>0.41095099362306536</v>
      </c>
      <c r="R10">
        <v>0.24710440420754753</v>
      </c>
      <c r="S10">
        <v>0.28394351088688435</v>
      </c>
      <c r="T10">
        <v>0.21346433852523955</v>
      </c>
      <c r="U10">
        <v>0.15245451640266128</v>
      </c>
      <c r="V10">
        <v>0.18209199992631589</v>
      </c>
      <c r="W10">
        <v>0.50199321793242668</v>
      </c>
      <c r="X10">
        <v>0.54777008593397702</v>
      </c>
      <c r="Y10">
        <v>0.2542866022028889</v>
      </c>
      <c r="Z10">
        <v>0.35462846163901568</v>
      </c>
      <c r="AA10">
        <v>0.44487659969695625</v>
      </c>
    </row>
    <row r="11" spans="1:27" ht="17.399999999999999" x14ac:dyDescent="0.4">
      <c r="A11" s="27" t="s">
        <v>272</v>
      </c>
      <c r="B11" t="s">
        <v>19</v>
      </c>
      <c r="C11">
        <v>0.62721545907819143</v>
      </c>
      <c r="D11">
        <v>0.38913003411517133</v>
      </c>
      <c r="E11">
        <v>0.26958068669643043</v>
      </c>
      <c r="F11">
        <v>0.38894195956293309</v>
      </c>
      <c r="G11">
        <v>8.7965899361724068E-2</v>
      </c>
      <c r="H11">
        <v>0.33660551545718875</v>
      </c>
      <c r="I11">
        <v>0.48817288643426099</v>
      </c>
      <c r="J11">
        <v>0.52420339730841792</v>
      </c>
      <c r="K11">
        <v>0.46629137273278437</v>
      </c>
      <c r="L11">
        <v>0.53365413716390464</v>
      </c>
      <c r="M11">
        <v>0.28907918097612301</v>
      </c>
      <c r="N11">
        <v>0.4019093328963983</v>
      </c>
      <c r="O11">
        <v>0.34714231998866985</v>
      </c>
      <c r="P11">
        <v>0.39494410324616064</v>
      </c>
      <c r="Q11">
        <v>0.16245190752782152</v>
      </c>
      <c r="R11">
        <v>0.37200292129707391</v>
      </c>
      <c r="S11">
        <v>0.21007102596621677</v>
      </c>
      <c r="T11">
        <v>0.37964614525659734</v>
      </c>
      <c r="U11">
        <v>0.6187334579132352</v>
      </c>
      <c r="V11">
        <v>0.59452338021248441</v>
      </c>
      <c r="W11">
        <v>0.53160984632845143</v>
      </c>
      <c r="X11">
        <v>0.57444879411447802</v>
      </c>
      <c r="Y11">
        <v>0.33404800336637591</v>
      </c>
      <c r="Z11">
        <v>0.274335906073713</v>
      </c>
      <c r="AA11">
        <v>0.57350159204478057</v>
      </c>
    </row>
    <row r="12" spans="1:27" ht="17.399999999999999" x14ac:dyDescent="0.4">
      <c r="A12" s="27" t="s">
        <v>230</v>
      </c>
      <c r="B12" t="s">
        <v>20</v>
      </c>
      <c r="C12">
        <v>0.38529681617606787</v>
      </c>
      <c r="D12">
        <v>0.36644919219005317</v>
      </c>
      <c r="E12">
        <v>0.25627636205957249</v>
      </c>
      <c r="F12">
        <v>0.30646731340828431</v>
      </c>
      <c r="G12">
        <v>0.154704471311403</v>
      </c>
      <c r="H12">
        <v>0.20913662555974952</v>
      </c>
      <c r="I12">
        <v>0.22156158310318486</v>
      </c>
      <c r="J12">
        <v>0.36902320687575446</v>
      </c>
      <c r="K12">
        <v>0.39670309788930114</v>
      </c>
      <c r="L12">
        <v>0.36278206614891928</v>
      </c>
      <c r="M12">
        <v>0.24308136401673971</v>
      </c>
      <c r="N12">
        <v>0.35938394895519415</v>
      </c>
      <c r="O12">
        <v>0.35208759197030182</v>
      </c>
      <c r="P12">
        <v>0.28069187384534333</v>
      </c>
      <c r="Q12">
        <v>0.16811102951921683</v>
      </c>
      <c r="R12">
        <v>0.31409699039361016</v>
      </c>
      <c r="S12">
        <v>0.14336176103033801</v>
      </c>
      <c r="T12">
        <v>0.14276589359961639</v>
      </c>
      <c r="U12">
        <v>0.21955670786207421</v>
      </c>
      <c r="V12">
        <v>0.2222285082976353</v>
      </c>
      <c r="W12">
        <v>0.24163849838063819</v>
      </c>
      <c r="X12">
        <v>0.26672107795765115</v>
      </c>
      <c r="Y12">
        <v>0.31871673430122394</v>
      </c>
      <c r="Z12">
        <v>0.26408243127614389</v>
      </c>
      <c r="AA12">
        <v>0.39686665640929997</v>
      </c>
    </row>
    <row r="13" spans="1:27" ht="17.399999999999999" x14ac:dyDescent="0.4">
      <c r="A13" s="27" t="s">
        <v>282</v>
      </c>
      <c r="B13" t="s">
        <v>21</v>
      </c>
      <c r="C13">
        <v>0.64004107205480854</v>
      </c>
      <c r="D13">
        <v>0.44333855012289486</v>
      </c>
      <c r="E13">
        <v>0.45955538760457271</v>
      </c>
      <c r="F13">
        <v>0.34965812439705535</v>
      </c>
      <c r="G13">
        <v>0.17789951527336634</v>
      </c>
      <c r="H13">
        <v>0.41421778944541565</v>
      </c>
      <c r="I13">
        <v>0.3445869240747047</v>
      </c>
      <c r="J13">
        <v>0.48112527622966933</v>
      </c>
      <c r="K13">
        <v>0.56705353779552992</v>
      </c>
      <c r="L13">
        <v>0.56761753253069858</v>
      </c>
      <c r="M13">
        <v>0.31028446700166695</v>
      </c>
      <c r="N13">
        <v>0.45496086122895762</v>
      </c>
      <c r="O13">
        <v>0.38562045105333692</v>
      </c>
      <c r="P13">
        <v>0.44892385655925959</v>
      </c>
      <c r="Q13">
        <v>0.3516084282401728</v>
      </c>
      <c r="R13">
        <v>0.27638093048091722</v>
      </c>
      <c r="S13">
        <v>0.3030782514201486</v>
      </c>
      <c r="T13">
        <v>1.377634208415723E-2</v>
      </c>
      <c r="U13">
        <v>0.14655545552832278</v>
      </c>
      <c r="V13">
        <v>0.20852654384990477</v>
      </c>
      <c r="W13">
        <v>0.44274172896809938</v>
      </c>
      <c r="X13">
        <v>0.4845985961451249</v>
      </c>
      <c r="Y13">
        <v>0.47070615389196652</v>
      </c>
      <c r="Z13">
        <v>0.36086388749845394</v>
      </c>
      <c r="AA13">
        <v>0.49385003584181913</v>
      </c>
    </row>
    <row r="14" spans="1:27" ht="17.399999999999999" x14ac:dyDescent="0.4">
      <c r="A14" s="27" t="s">
        <v>234</v>
      </c>
      <c r="B14" t="s">
        <v>22</v>
      </c>
      <c r="C14">
        <v>0.73035335660910861</v>
      </c>
      <c r="D14">
        <v>0.39325518655140534</v>
      </c>
      <c r="E14">
        <v>0.34790379980806579</v>
      </c>
      <c r="F14">
        <v>0.3855223646736845</v>
      </c>
      <c r="G14">
        <v>0.30343835380188366</v>
      </c>
      <c r="H14">
        <v>0.48030478914244673</v>
      </c>
      <c r="I14">
        <v>0.51597141078000008</v>
      </c>
      <c r="J14">
        <v>0.47087192594838612</v>
      </c>
      <c r="K14">
        <v>0.61771747971397595</v>
      </c>
      <c r="L14">
        <v>0.55851844775295878</v>
      </c>
      <c r="M14">
        <v>0.37609147873167825</v>
      </c>
      <c r="N14">
        <v>0.5384596211118754</v>
      </c>
      <c r="O14">
        <v>0.39304580874052886</v>
      </c>
      <c r="P14">
        <v>0.46498361660377707</v>
      </c>
      <c r="Q14">
        <v>0.31731800413948114</v>
      </c>
      <c r="R14">
        <v>0.45714336403110256</v>
      </c>
      <c r="S14">
        <v>0.26584533503280727</v>
      </c>
      <c r="T14">
        <v>0.21520892491000493</v>
      </c>
      <c r="U14">
        <v>0.64022778254213863</v>
      </c>
      <c r="V14">
        <v>0.50801215399701383</v>
      </c>
      <c r="W14">
        <v>0.60693560335162655</v>
      </c>
      <c r="X14">
        <v>0.56605963436157103</v>
      </c>
      <c r="Y14">
        <v>0.35545263179128811</v>
      </c>
      <c r="Z14">
        <v>0.28842238989032515</v>
      </c>
      <c r="AA14">
        <v>0.61884008434036009</v>
      </c>
    </row>
    <row r="15" spans="1:27" ht="17.399999999999999" x14ac:dyDescent="0.4">
      <c r="A15" s="26" t="s">
        <v>276</v>
      </c>
      <c r="B15" t="s">
        <v>23</v>
      </c>
      <c r="C15">
        <v>0.81315274393169579</v>
      </c>
      <c r="D15">
        <v>0.48121121816049267</v>
      </c>
      <c r="E15">
        <v>0.51348308122679298</v>
      </c>
      <c r="F15">
        <v>0.49689610253719252</v>
      </c>
      <c r="G15">
        <v>0.28347581614798556</v>
      </c>
      <c r="H15">
        <v>0.38075095934857428</v>
      </c>
      <c r="I15">
        <v>0.56703469913769977</v>
      </c>
      <c r="J15">
        <v>0.50590830178812218</v>
      </c>
      <c r="K15">
        <v>0.64680941809647685</v>
      </c>
      <c r="L15">
        <v>0.63204796098822624</v>
      </c>
      <c r="M15">
        <v>0.40494750863027723</v>
      </c>
      <c r="N15">
        <v>0.46701368851422459</v>
      </c>
      <c r="O15">
        <v>0.38895226925581899</v>
      </c>
      <c r="P15">
        <v>0.54521187572098051</v>
      </c>
      <c r="Q15">
        <v>0.36540587471568625</v>
      </c>
      <c r="R15">
        <v>0.60397305405081159</v>
      </c>
      <c r="S15">
        <v>0.12879868042432213</v>
      </c>
      <c r="T15">
        <v>0.24807585703672916</v>
      </c>
      <c r="U15">
        <v>0.44048763316058243</v>
      </c>
      <c r="V15">
        <v>0.44924739243752071</v>
      </c>
      <c r="W15">
        <v>0.55568340715332509</v>
      </c>
      <c r="X15">
        <v>0.521770223358893</v>
      </c>
      <c r="Y15">
        <v>0.31401546956072446</v>
      </c>
      <c r="Z15">
        <v>0.29649655675743747</v>
      </c>
      <c r="AA15">
        <v>0.58763817295443443</v>
      </c>
    </row>
    <row r="16" spans="1:27" ht="17.399999999999999" x14ac:dyDescent="0.4">
      <c r="A16" s="26" t="s">
        <v>238</v>
      </c>
      <c r="B16" t="s">
        <v>24</v>
      </c>
      <c r="C16">
        <v>0.2947827026920623</v>
      </c>
      <c r="D16">
        <v>0.24498253138373094</v>
      </c>
      <c r="E16">
        <v>4.6191545420591493E-2</v>
      </c>
      <c r="F16">
        <v>0.21655940032277129</v>
      </c>
      <c r="G16">
        <v>8.7926138430500012E-2</v>
      </c>
      <c r="H16">
        <v>0.26319627882489693</v>
      </c>
      <c r="I16">
        <v>0.40450504044866209</v>
      </c>
      <c r="J16">
        <v>0.35330396665309832</v>
      </c>
      <c r="K16">
        <v>0.22685776211805816</v>
      </c>
      <c r="L16">
        <v>0.40308456903204337</v>
      </c>
      <c r="M16">
        <v>0.18271677293570068</v>
      </c>
      <c r="N16">
        <v>0.19893124301795412</v>
      </c>
      <c r="O16">
        <v>0.40445779738115056</v>
      </c>
      <c r="P16">
        <v>0.23862148743913933</v>
      </c>
      <c r="Q16">
        <v>0.11389365432699305</v>
      </c>
      <c r="R16">
        <v>0.26303189086202039</v>
      </c>
      <c r="S16">
        <v>0.16609590052245127</v>
      </c>
      <c r="T16">
        <v>0.3181030674899526</v>
      </c>
      <c r="U16">
        <v>0.23897854203516117</v>
      </c>
      <c r="V16">
        <v>0.40920807662439346</v>
      </c>
      <c r="W16">
        <v>0.28862180366713203</v>
      </c>
      <c r="X16">
        <v>0.48258596430311623</v>
      </c>
      <c r="Y16">
        <v>0.28710541315040944</v>
      </c>
      <c r="Z16">
        <v>0.19568161406562312</v>
      </c>
      <c r="AA16">
        <v>0.46098598603526486</v>
      </c>
    </row>
    <row r="17" spans="1:27" ht="17.399999999999999" x14ac:dyDescent="0.4">
      <c r="A17" s="26" t="s">
        <v>240</v>
      </c>
      <c r="B17" t="s">
        <v>25</v>
      </c>
      <c r="C17">
        <v>0.25233824595273907</v>
      </c>
      <c r="D17">
        <v>0.29690705918143773</v>
      </c>
      <c r="E17">
        <v>0.17630827246639993</v>
      </c>
      <c r="F17">
        <v>0.19471607823256409</v>
      </c>
      <c r="G17">
        <v>0.1338914760370469</v>
      </c>
      <c r="H17">
        <v>0.23302688908252192</v>
      </c>
      <c r="I17">
        <v>0.37388799372111137</v>
      </c>
      <c r="J17">
        <v>0.3866083693034788</v>
      </c>
      <c r="K17">
        <v>0.29859287444863508</v>
      </c>
      <c r="L17">
        <v>0.24623130316438552</v>
      </c>
      <c r="M17">
        <v>0.30645465091888635</v>
      </c>
      <c r="N17">
        <v>0.36667205301760458</v>
      </c>
      <c r="O17">
        <v>0.34925960105559956</v>
      </c>
      <c r="P17">
        <v>0.2737732890162034</v>
      </c>
      <c r="Q17">
        <v>0.42430364948295723</v>
      </c>
      <c r="R17">
        <v>0.33878952307525295</v>
      </c>
      <c r="S17">
        <v>0.28622122932614386</v>
      </c>
      <c r="T17">
        <v>0.19551008950293564</v>
      </c>
      <c r="U17">
        <v>0.21337909239908362</v>
      </c>
      <c r="V17">
        <v>0.17506941299854711</v>
      </c>
      <c r="W17">
        <v>0.25000515287541714</v>
      </c>
      <c r="X17">
        <v>0.33011445632390218</v>
      </c>
      <c r="Y17">
        <v>0.32941892552375079</v>
      </c>
      <c r="Z17">
        <v>0.2677382487293104</v>
      </c>
      <c r="AA17">
        <v>0.4326741566724287</v>
      </c>
    </row>
    <row r="18" spans="1:27" ht="17.399999999999999" x14ac:dyDescent="0.4">
      <c r="A18" s="26" t="s">
        <v>245</v>
      </c>
      <c r="B18" t="s">
        <v>26</v>
      </c>
      <c r="C18">
        <v>0.4618422591435421</v>
      </c>
      <c r="D18">
        <v>0.29193501362470448</v>
      </c>
      <c r="E18">
        <v>0.40921976371628321</v>
      </c>
      <c r="F18">
        <v>0.34081636471513904</v>
      </c>
      <c r="G18">
        <v>0.23064196218350158</v>
      </c>
      <c r="H18">
        <v>0.24649551614972084</v>
      </c>
      <c r="I18">
        <v>0.40675394335465914</v>
      </c>
      <c r="J18">
        <v>0.28962043817075733</v>
      </c>
      <c r="K18">
        <v>0.5302621695974894</v>
      </c>
      <c r="L18">
        <v>0.60557511625317251</v>
      </c>
      <c r="M18">
        <v>0.4201815108391419</v>
      </c>
      <c r="N18">
        <v>0.31401472685325571</v>
      </c>
      <c r="O18">
        <v>0.36753771563776699</v>
      </c>
      <c r="P18">
        <v>0.47305753962419328</v>
      </c>
      <c r="Q18">
        <v>0.12315450964515456</v>
      </c>
      <c r="R18">
        <v>0.40174874410917288</v>
      </c>
      <c r="S18">
        <v>0.12161816024045242</v>
      </c>
      <c r="T18">
        <v>0.31958761048543072</v>
      </c>
      <c r="U18">
        <v>0.1857296341178909</v>
      </c>
      <c r="V18">
        <v>0.28976831886992566</v>
      </c>
      <c r="W18">
        <v>0.46799909094341685</v>
      </c>
      <c r="X18">
        <v>0.41772146948599892</v>
      </c>
      <c r="Y18">
        <v>0.28790027501772397</v>
      </c>
      <c r="Z18">
        <v>0.23442626333009012</v>
      </c>
      <c r="AA18">
        <v>0.35841274380336396</v>
      </c>
    </row>
    <row r="19" spans="1:27" ht="17.399999999999999" x14ac:dyDescent="0.4">
      <c r="A19" s="26" t="s">
        <v>243</v>
      </c>
      <c r="B19" t="s">
        <v>27</v>
      </c>
      <c r="C19">
        <v>0.12858098745346069</v>
      </c>
      <c r="D19">
        <v>0.34634825587272644</v>
      </c>
      <c r="E19">
        <v>0.26024508476257324</v>
      </c>
      <c r="F19">
        <v>0.33515191078186035</v>
      </c>
      <c r="G19">
        <v>0.13317322731018066</v>
      </c>
      <c r="H19">
        <v>0.19990479946136475</v>
      </c>
      <c r="I19">
        <v>0.29012647271156311</v>
      </c>
      <c r="J19">
        <v>0.30560964345932007</v>
      </c>
      <c r="K19">
        <v>0.31992360949516296</v>
      </c>
      <c r="L19">
        <v>0.4667266309261322</v>
      </c>
      <c r="M19">
        <v>0.26810827851295471</v>
      </c>
      <c r="N19">
        <v>0.2817554771900177</v>
      </c>
      <c r="O19">
        <v>0.33462214469909668</v>
      </c>
      <c r="P19">
        <v>0.32131046056747437</v>
      </c>
      <c r="Q19">
        <v>0.30000001192092896</v>
      </c>
      <c r="R19">
        <v>0.23680299520492554</v>
      </c>
      <c r="S19">
        <v>0.1630232036113739</v>
      </c>
      <c r="T19">
        <v>7.204737514257431E-2</v>
      </c>
      <c r="U19">
        <v>0.10147597640752792</v>
      </c>
      <c r="V19">
        <v>0.27480188012123108</v>
      </c>
      <c r="W19">
        <v>0.33407038450241089</v>
      </c>
      <c r="X19">
        <v>0.3298167884349823</v>
      </c>
      <c r="Y19">
        <v>0</v>
      </c>
      <c r="Z19">
        <v>0.27986234426498413</v>
      </c>
      <c r="AA19">
        <v>0.22939507663249969</v>
      </c>
    </row>
    <row r="20" spans="1:27" ht="17.399999999999999" x14ac:dyDescent="0.4">
      <c r="A20" s="26" t="s">
        <v>248</v>
      </c>
      <c r="B20" t="s">
        <v>28</v>
      </c>
      <c r="C20">
        <v>0.43863024764309944</v>
      </c>
      <c r="D20">
        <v>0.29773562076520238</v>
      </c>
      <c r="E20">
        <v>0.50136554857809901</v>
      </c>
      <c r="F20">
        <v>0.26924096096800132</v>
      </c>
      <c r="G20">
        <v>0.34432564976924113</v>
      </c>
      <c r="H20">
        <v>0.41723962329858494</v>
      </c>
      <c r="I20">
        <v>0.30433453114916276</v>
      </c>
      <c r="J20">
        <v>0.40339155078138739</v>
      </c>
      <c r="K20">
        <v>0.38315527243214864</v>
      </c>
      <c r="L20">
        <v>0.56066755185957085</v>
      </c>
      <c r="M20">
        <v>0.31936256670302698</v>
      </c>
      <c r="N20">
        <v>0.24926412096004008</v>
      </c>
      <c r="O20">
        <v>0.3636214230081018</v>
      </c>
      <c r="P20">
        <v>0.40788111274431782</v>
      </c>
      <c r="Q20">
        <v>0.56611582282359363</v>
      </c>
      <c r="R20">
        <v>0.18920555959399921</v>
      </c>
      <c r="S20">
        <v>0.10865213690098172</v>
      </c>
      <c r="T20">
        <v>0.16672479635067439</v>
      </c>
      <c r="U20">
        <v>0.21360116378269084</v>
      </c>
      <c r="V20">
        <v>0.15542412804876962</v>
      </c>
      <c r="W20">
        <v>0.43540017559361915</v>
      </c>
      <c r="X20">
        <v>0.47587396050640984</v>
      </c>
      <c r="Y20">
        <v>0.23420331840289002</v>
      </c>
      <c r="Z20">
        <v>0.16245652132191585</v>
      </c>
      <c r="AA20">
        <v>0.32866267128021898</v>
      </c>
    </row>
    <row r="21" spans="1:27" ht="17.399999999999999" x14ac:dyDescent="0.4">
      <c r="A21" s="26" t="s">
        <v>250</v>
      </c>
      <c r="B21" t="s">
        <v>29</v>
      </c>
      <c r="C21">
        <v>0.62535326734343666</v>
      </c>
      <c r="D21">
        <v>0.34354504022544102</v>
      </c>
      <c r="E21">
        <v>0.18822378290005606</v>
      </c>
      <c r="F21">
        <v>0.42691596876054405</v>
      </c>
      <c r="G21">
        <v>0.11699269736408008</v>
      </c>
      <c r="H21">
        <v>0.31274843379809564</v>
      </c>
      <c r="I21">
        <v>0.46658446655008362</v>
      </c>
      <c r="J21">
        <v>0.43975715727672093</v>
      </c>
      <c r="K21">
        <v>0.34593988559143729</v>
      </c>
      <c r="L21">
        <v>0.55954230693387552</v>
      </c>
      <c r="M21">
        <v>0.34642533393314212</v>
      </c>
      <c r="N21">
        <v>0.36029933562918226</v>
      </c>
      <c r="O21">
        <v>0.44699312485635001</v>
      </c>
      <c r="P21">
        <v>0.3887513254023926</v>
      </c>
      <c r="Q21">
        <v>0.32295853727536328</v>
      </c>
      <c r="R21">
        <v>0.34518768383046755</v>
      </c>
      <c r="S21">
        <v>0.17557844975410106</v>
      </c>
      <c r="T21">
        <v>0.33248015964278332</v>
      </c>
      <c r="U21">
        <v>0.53805963590970574</v>
      </c>
      <c r="V21">
        <v>0.37878504427708004</v>
      </c>
      <c r="W21">
        <v>0.5256141586508466</v>
      </c>
      <c r="X21">
        <v>0.60935130443651075</v>
      </c>
      <c r="Y21">
        <v>0.31377188629141733</v>
      </c>
      <c r="Z21">
        <v>0.31626779046602554</v>
      </c>
      <c r="AA21">
        <v>0.52702777920163457</v>
      </c>
    </row>
    <row r="22" spans="1:27" ht="17.399999999999999" x14ac:dyDescent="0.4">
      <c r="A22" s="27" t="s">
        <v>252</v>
      </c>
      <c r="B22" t="s">
        <v>30</v>
      </c>
      <c r="C22">
        <v>0.86116726480026995</v>
      </c>
      <c r="D22">
        <v>0.58246246839072402</v>
      </c>
      <c r="E22">
        <v>0.61714023678774987</v>
      </c>
      <c r="F22">
        <v>0.17780897769299092</v>
      </c>
      <c r="G22">
        <v>0.40710255306735799</v>
      </c>
      <c r="H22">
        <v>0.44374917443782497</v>
      </c>
      <c r="I22">
        <v>0.52731077172193797</v>
      </c>
      <c r="J22">
        <v>0.59502124023887715</v>
      </c>
      <c r="K22">
        <v>0.58487844732489336</v>
      </c>
      <c r="L22">
        <v>0.50645749412483732</v>
      </c>
      <c r="M22">
        <v>0.47838925214244432</v>
      </c>
      <c r="N22">
        <v>0.37339921951547222</v>
      </c>
      <c r="O22">
        <v>8.1108115000816702E-2</v>
      </c>
      <c r="P22">
        <v>0.48218041401281236</v>
      </c>
      <c r="Q22">
        <v>2.5514788641501675E-3</v>
      </c>
      <c r="R22">
        <v>0.72257703456617095</v>
      </c>
      <c r="S22">
        <v>4.762383431330381E-2</v>
      </c>
      <c r="T22">
        <v>7.4750301628973059E-2</v>
      </c>
      <c r="U22">
        <v>0.6443681817132213</v>
      </c>
      <c r="V22">
        <v>0.4260155093786418</v>
      </c>
      <c r="W22">
        <v>0.62168993078143897</v>
      </c>
      <c r="X22">
        <v>0.4830119406287911</v>
      </c>
      <c r="Y22">
        <v>0.31275764313483018</v>
      </c>
      <c r="Z22">
        <v>0.30612036216025146</v>
      </c>
      <c r="AA22">
        <v>0.60392895523526902</v>
      </c>
    </row>
    <row r="23" spans="1:27" ht="17.399999999999999" x14ac:dyDescent="0.4">
      <c r="A23" s="27" t="s">
        <v>283</v>
      </c>
      <c r="B23" t="s">
        <v>31</v>
      </c>
      <c r="C23">
        <v>0.73703267356276514</v>
      </c>
      <c r="D23">
        <v>0.51078638125874398</v>
      </c>
      <c r="E23">
        <v>0.34024012226843542</v>
      </c>
      <c r="F23">
        <v>0.19931169952985775</v>
      </c>
      <c r="G23">
        <v>0.3959246016689833</v>
      </c>
      <c r="H23">
        <v>0.48068638659601165</v>
      </c>
      <c r="I23">
        <v>0.47979215266301184</v>
      </c>
      <c r="J23">
        <v>0.5855744450682181</v>
      </c>
      <c r="K23">
        <v>0.42974956507806483</v>
      </c>
      <c r="L23">
        <v>0.56101154031530087</v>
      </c>
      <c r="M23">
        <v>0.38159312806086748</v>
      </c>
      <c r="N23">
        <v>0.56655709072846272</v>
      </c>
      <c r="O23">
        <v>0.22872465231182346</v>
      </c>
      <c r="P23">
        <v>0.44187119648276657</v>
      </c>
      <c r="Q23">
        <v>0.18740603021134619</v>
      </c>
      <c r="R23">
        <v>0.44839212943724766</v>
      </c>
      <c r="S23">
        <v>9.0359968441040758E-2</v>
      </c>
      <c r="T23">
        <v>0.1568295647625757</v>
      </c>
      <c r="U23">
        <v>0.48456578532265598</v>
      </c>
      <c r="V23">
        <v>0.24806889677021571</v>
      </c>
      <c r="W23">
        <v>0.42128686922285996</v>
      </c>
      <c r="X23">
        <v>0.24341221509280941</v>
      </c>
      <c r="Y23">
        <v>0.34019379585376869</v>
      </c>
      <c r="Z23">
        <v>0.40363936839296449</v>
      </c>
      <c r="AA23">
        <v>0.43932633898219653</v>
      </c>
    </row>
    <row r="24" spans="1:27" ht="17.399999999999999" x14ac:dyDescent="0.4">
      <c r="A24" s="27" t="s">
        <v>258</v>
      </c>
      <c r="B24" t="s">
        <v>32</v>
      </c>
      <c r="C24">
        <v>0.46024860750285745</v>
      </c>
      <c r="D24">
        <v>0.38670360973227952</v>
      </c>
      <c r="E24">
        <v>0.32068695646504847</v>
      </c>
      <c r="F24">
        <v>0.21287055681787317</v>
      </c>
      <c r="G24">
        <v>8.9684790784901464E-2</v>
      </c>
      <c r="H24">
        <v>0.3101879071650181</v>
      </c>
      <c r="I24">
        <v>0.27708604862300085</v>
      </c>
      <c r="J24">
        <v>0.21572947093801453</v>
      </c>
      <c r="K24">
        <v>0.49154162430728371</v>
      </c>
      <c r="L24">
        <v>0.39964054270438848</v>
      </c>
      <c r="M24">
        <v>0.31748214012624743</v>
      </c>
      <c r="N24">
        <v>0.27620772780989811</v>
      </c>
      <c r="O24">
        <v>0.35979214984052782</v>
      </c>
      <c r="P24">
        <v>0.30698193153935099</v>
      </c>
      <c r="Q24">
        <v>0.23177976539615783</v>
      </c>
      <c r="R24">
        <v>0.28372815051966027</v>
      </c>
      <c r="S24">
        <v>9.1036792991233725E-2</v>
      </c>
      <c r="T24">
        <v>0.15997369792466506</v>
      </c>
      <c r="U24">
        <v>0.17947612325303486</v>
      </c>
      <c r="V24">
        <v>0.15126755016781743</v>
      </c>
      <c r="W24">
        <v>0.40222262878163934</v>
      </c>
      <c r="X24">
        <v>0.40361161545924013</v>
      </c>
      <c r="Y24">
        <v>9.8005749379295265E-2</v>
      </c>
      <c r="Z24">
        <v>0.22426517132313889</v>
      </c>
      <c r="AA24">
        <v>0.39444932052301207</v>
      </c>
    </row>
    <row r="25" spans="1:27" ht="17.399999999999999" x14ac:dyDescent="0.4">
      <c r="A25" s="27" t="s">
        <v>284</v>
      </c>
      <c r="B25" t="s">
        <v>33</v>
      </c>
      <c r="C25">
        <v>0.10827777420958784</v>
      </c>
      <c r="D25">
        <v>0.28101687604845904</v>
      </c>
      <c r="E25">
        <v>0.13170511932465889</v>
      </c>
      <c r="F25">
        <v>0.15410719920655647</v>
      </c>
      <c r="G25">
        <v>8.4648424643314985E-2</v>
      </c>
      <c r="H25">
        <v>0.26356238839076179</v>
      </c>
      <c r="I25">
        <v>0.2151474819040011</v>
      </c>
      <c r="J25">
        <v>0.31922565255387525</v>
      </c>
      <c r="K25">
        <v>0.32081439455342964</v>
      </c>
      <c r="L25">
        <v>0.34889895924504211</v>
      </c>
      <c r="M25">
        <v>0.23716196265315506</v>
      </c>
      <c r="N25">
        <v>0.32299922750320575</v>
      </c>
      <c r="O25">
        <v>0.41605736973274965</v>
      </c>
      <c r="P25">
        <v>0.29803291108927848</v>
      </c>
      <c r="Q25">
        <v>0.28100115701995648</v>
      </c>
      <c r="R25">
        <v>0.32897100217714348</v>
      </c>
      <c r="S25">
        <v>0.18576637739112647</v>
      </c>
      <c r="T25">
        <v>9.1543636235738274E-2</v>
      </c>
      <c r="U25">
        <v>0.21263417353082531</v>
      </c>
      <c r="V25">
        <v>0.12798122173262688</v>
      </c>
      <c r="W25">
        <v>0.14111573018241033</v>
      </c>
      <c r="X25">
        <v>0.24982978210766391</v>
      </c>
      <c r="Y25">
        <v>0.3320534252580396</v>
      </c>
      <c r="Z25">
        <v>0.23853883380416366</v>
      </c>
      <c r="AA25">
        <v>0.42469432249110822</v>
      </c>
    </row>
    <row r="26" spans="1:27" ht="17.399999999999999" x14ac:dyDescent="0.4">
      <c r="A26" s="27" t="s">
        <v>261</v>
      </c>
      <c r="B26" t="s">
        <v>34</v>
      </c>
      <c r="C26">
        <v>0.58698544681519682</v>
      </c>
      <c r="D26">
        <v>7.6150847339781474E-2</v>
      </c>
      <c r="E26">
        <v>0.2398278354158753</v>
      </c>
      <c r="F26">
        <v>0.15191921633816488</v>
      </c>
      <c r="G26">
        <v>0.21438839649975555</v>
      </c>
      <c r="H26">
        <v>0.36889994448085467</v>
      </c>
      <c r="I26">
        <v>0.25398679664547669</v>
      </c>
      <c r="J26">
        <v>0.16134985213486674</v>
      </c>
      <c r="K26">
        <v>0.26671458257674618</v>
      </c>
      <c r="L26">
        <v>0.37964853389264147</v>
      </c>
      <c r="M26">
        <v>0.34650339547416315</v>
      </c>
      <c r="N26">
        <v>0.31366730554301969</v>
      </c>
      <c r="O26">
        <v>0.50002964177059817</v>
      </c>
      <c r="P26">
        <v>0.16793023704471946</v>
      </c>
      <c r="Q26">
        <v>0.74913558456793095</v>
      </c>
      <c r="R26">
        <v>9.8547590385347453E-2</v>
      </c>
      <c r="S26">
        <v>0.17548376848974329</v>
      </c>
      <c r="T26">
        <v>0.21542129314834049</v>
      </c>
      <c r="U26">
        <v>0.39189906735225927</v>
      </c>
      <c r="V26">
        <v>0.40428878212454267</v>
      </c>
      <c r="W26">
        <v>0.18581539608015674</v>
      </c>
      <c r="X26">
        <v>0.40117487398706242</v>
      </c>
      <c r="Y26">
        <v>0.40883439223729973</v>
      </c>
      <c r="Z26">
        <v>0.1570610247526171</v>
      </c>
      <c r="AA26">
        <v>0.44440113580902751</v>
      </c>
    </row>
    <row r="27" spans="1:27" ht="17.399999999999999" x14ac:dyDescent="0.4">
      <c r="A27" s="27" t="s">
        <v>285</v>
      </c>
      <c r="B27" t="s">
        <v>35</v>
      </c>
      <c r="C27">
        <v>0.6816340839227385</v>
      </c>
      <c r="D27">
        <v>0.51415837333573955</v>
      </c>
      <c r="E27">
        <v>0.51259425147689408</v>
      </c>
      <c r="F27">
        <v>0.40329303405383438</v>
      </c>
      <c r="G27">
        <v>0.30840487801125471</v>
      </c>
      <c r="H27">
        <v>0.41452454108171932</v>
      </c>
      <c r="I27">
        <v>0.50980805703038756</v>
      </c>
      <c r="J27">
        <v>0.49782692477983009</v>
      </c>
      <c r="K27">
        <v>0.6646946881879271</v>
      </c>
      <c r="L27">
        <v>0.59311175126210436</v>
      </c>
      <c r="M27">
        <v>0.39842121898280947</v>
      </c>
      <c r="N27">
        <v>0.41679621067352807</v>
      </c>
      <c r="O27">
        <v>0.25212349744605633</v>
      </c>
      <c r="P27">
        <v>0.50632475231499463</v>
      </c>
      <c r="Q27">
        <v>0.47047594800681769</v>
      </c>
      <c r="R27">
        <v>0.47123760205580306</v>
      </c>
      <c r="S27">
        <v>0.18936368121833361</v>
      </c>
      <c r="T27">
        <v>0.1926870540290142</v>
      </c>
      <c r="U27">
        <v>0.28510326286191445</v>
      </c>
      <c r="V27">
        <v>0.25852772414313696</v>
      </c>
      <c r="W27">
        <v>0.60270883566413247</v>
      </c>
      <c r="X27">
        <v>0.64167553983546677</v>
      </c>
      <c r="Y27">
        <v>0.24553331539122861</v>
      </c>
      <c r="Z27">
        <v>0.31534499594128917</v>
      </c>
      <c r="AA27">
        <v>0.50014165476155259</v>
      </c>
    </row>
    <row r="28" spans="1:27" ht="17.399999999999999" x14ac:dyDescent="0.4">
      <c r="A28" s="27" t="s">
        <v>265</v>
      </c>
      <c r="B28" t="s">
        <v>36</v>
      </c>
      <c r="C28">
        <v>0.61898344639879266</v>
      </c>
      <c r="D28">
        <v>0.41408174907464629</v>
      </c>
      <c r="E28">
        <v>0.34081908749459994</v>
      </c>
      <c r="F28">
        <v>0.31424873410656418</v>
      </c>
      <c r="G28">
        <v>0.15704937767690094</v>
      </c>
      <c r="H28">
        <v>0.36550405623093563</v>
      </c>
      <c r="I28">
        <v>0.41601696685556455</v>
      </c>
      <c r="J28">
        <v>0.52577911297911184</v>
      </c>
      <c r="K28">
        <v>0.62685774775803893</v>
      </c>
      <c r="L28">
        <v>0.67910275040977552</v>
      </c>
      <c r="M28">
        <v>0.37986354223575264</v>
      </c>
      <c r="N28">
        <v>0.51648501553931025</v>
      </c>
      <c r="O28">
        <v>0.24209384360601624</v>
      </c>
      <c r="P28">
        <v>0.49071368041762387</v>
      </c>
      <c r="Q28">
        <v>0.35307511940772912</v>
      </c>
      <c r="R28">
        <v>0.19924691893848523</v>
      </c>
      <c r="S28">
        <v>0.2517149722589353</v>
      </c>
      <c r="T28">
        <v>1.4024520517596903E-2</v>
      </c>
      <c r="U28">
        <v>0.20655604883599499</v>
      </c>
      <c r="V28">
        <v>0.26558092062264449</v>
      </c>
      <c r="W28">
        <v>0.56056305401269424</v>
      </c>
      <c r="X28">
        <v>0.4253599595363306</v>
      </c>
      <c r="Y28">
        <v>0.35629224285393368</v>
      </c>
      <c r="Z28">
        <v>0.43197749063549229</v>
      </c>
      <c r="AA28">
        <v>0.43077691030279064</v>
      </c>
    </row>
    <row r="29" spans="1:27" ht="17.399999999999999" x14ac:dyDescent="0.4">
      <c r="A29" s="27" t="s">
        <v>263</v>
      </c>
      <c r="B29" t="s">
        <v>37</v>
      </c>
      <c r="C29">
        <v>0.64020623516877162</v>
      </c>
      <c r="D29">
        <v>0.35798102230878071</v>
      </c>
      <c r="E29">
        <v>0.33309572415661265</v>
      </c>
      <c r="F29">
        <v>0.34161806392575855</v>
      </c>
      <c r="G29">
        <v>0.1505840221325408</v>
      </c>
      <c r="H29">
        <v>0.34055099699882374</v>
      </c>
      <c r="I29">
        <v>0.46524274826729567</v>
      </c>
      <c r="J29">
        <v>0.43102967248226781</v>
      </c>
      <c r="K29">
        <v>0.56006306314213927</v>
      </c>
      <c r="L29">
        <v>0.54847788887751703</v>
      </c>
      <c r="M29">
        <v>0.28839555274383588</v>
      </c>
      <c r="N29">
        <v>0.47399869720472132</v>
      </c>
      <c r="O29">
        <v>0.32901682802160542</v>
      </c>
      <c r="P29">
        <v>0.45195715015739241</v>
      </c>
      <c r="Q29">
        <v>0.24476209749347699</v>
      </c>
      <c r="R29">
        <v>6.6228245632026006E-2</v>
      </c>
      <c r="S29">
        <v>0.40151238445150422</v>
      </c>
      <c r="T29">
        <v>0.2724476313171772</v>
      </c>
      <c r="U29">
        <v>0.19618026277024578</v>
      </c>
      <c r="V29">
        <v>0.34425313077622732</v>
      </c>
      <c r="W29">
        <v>0.46665897032103049</v>
      </c>
      <c r="X29">
        <v>0.36335898514886594</v>
      </c>
      <c r="Y29">
        <v>0.42839844340827848</v>
      </c>
      <c r="Z29">
        <v>0.33413961999222275</v>
      </c>
      <c r="AA29">
        <v>0.46728271216497125</v>
      </c>
    </row>
    <row r="30" spans="1:27" ht="17.399999999999999" x14ac:dyDescent="0.4">
      <c r="A30" s="27" t="s">
        <v>267</v>
      </c>
      <c r="B30" t="s">
        <v>38</v>
      </c>
      <c r="C30">
        <v>0.52121460448649481</v>
      </c>
      <c r="D30">
        <v>0.4071638709197371</v>
      </c>
      <c r="E30">
        <v>0.13784314893037813</v>
      </c>
      <c r="F30">
        <v>0.14644945093869285</v>
      </c>
      <c r="G30">
        <v>0.11480279458695845</v>
      </c>
      <c r="H30">
        <v>0.26329052366211031</v>
      </c>
      <c r="I30">
        <v>0.45056098118957488</v>
      </c>
      <c r="J30">
        <v>0.51702112852417481</v>
      </c>
      <c r="K30">
        <v>0.44136298060263918</v>
      </c>
      <c r="L30">
        <v>0.35983982237160939</v>
      </c>
      <c r="M30">
        <v>0.35322853168004054</v>
      </c>
      <c r="N30">
        <v>0.34756903562253261</v>
      </c>
      <c r="O30">
        <v>0.44760119393619374</v>
      </c>
      <c r="P30">
        <v>0.3938724999428993</v>
      </c>
      <c r="Q30">
        <v>0.20490073778191131</v>
      </c>
      <c r="R30">
        <v>0.40207922162405224</v>
      </c>
      <c r="S30">
        <v>0.19336855321948526</v>
      </c>
      <c r="T30">
        <v>0.1769932997686253</v>
      </c>
      <c r="U30">
        <v>0.28834667448632045</v>
      </c>
      <c r="V30">
        <v>0.15255186954270344</v>
      </c>
      <c r="W30">
        <v>0.33919829461785495</v>
      </c>
      <c r="X30">
        <v>0.47836670510505147</v>
      </c>
      <c r="Y30">
        <v>0.32940265144831204</v>
      </c>
      <c r="Z30">
        <v>0.28785376198663198</v>
      </c>
      <c r="AA30">
        <v>0.52979312173199056</v>
      </c>
    </row>
    <row r="31" spans="1:27" ht="17.399999999999999" x14ac:dyDescent="0.4">
      <c r="A31" s="27" t="s">
        <v>269</v>
      </c>
      <c r="B31" t="s">
        <v>39</v>
      </c>
      <c r="C31">
        <v>0.51019746659312493</v>
      </c>
      <c r="D31">
        <v>0.28746644138004779</v>
      </c>
      <c r="E31">
        <v>0.23454101921596132</v>
      </c>
      <c r="F31">
        <v>0.26900733642924707</v>
      </c>
      <c r="G31">
        <v>7.7104532403801621E-2</v>
      </c>
      <c r="H31">
        <v>0.21706392884712619</v>
      </c>
      <c r="I31">
        <v>0.41592281813627474</v>
      </c>
      <c r="J31">
        <v>0.45421362774941382</v>
      </c>
      <c r="K31">
        <v>0.39238630716698986</v>
      </c>
      <c r="L31">
        <v>0.41186544174975731</v>
      </c>
      <c r="M31">
        <v>0.28041528504701629</v>
      </c>
      <c r="N31">
        <v>0.37638770124427046</v>
      </c>
      <c r="O31">
        <v>0.324936750207238</v>
      </c>
      <c r="P31">
        <v>0.32223919779991184</v>
      </c>
      <c r="Q31">
        <v>0.25938335272684049</v>
      </c>
      <c r="R31">
        <v>0.29434848090706239</v>
      </c>
      <c r="S31">
        <v>9.0722883383456812E-2</v>
      </c>
      <c r="T31">
        <v>0.27864191083473316</v>
      </c>
      <c r="U31">
        <v>0.3075314982496074</v>
      </c>
      <c r="V31">
        <v>0.42818016343723714</v>
      </c>
      <c r="W31">
        <v>0.33379271841853597</v>
      </c>
      <c r="X31">
        <v>0.45239229437434331</v>
      </c>
      <c r="Y31">
        <v>0.29004604679939378</v>
      </c>
      <c r="Z31">
        <v>0.23167700325244239</v>
      </c>
      <c r="AA31">
        <v>0.47022213319248546</v>
      </c>
    </row>
    <row r="32" spans="1:27" ht="17.399999999999999" x14ac:dyDescent="0.4">
      <c r="A32" s="27" t="s">
        <v>286</v>
      </c>
      <c r="B32" t="s">
        <v>40</v>
      </c>
      <c r="C32">
        <v>0.30700662135644463</v>
      </c>
      <c r="D32">
        <v>0.30125676338763818</v>
      </c>
      <c r="E32">
        <v>0.17139630165722838</v>
      </c>
      <c r="F32">
        <v>0.20720038978229258</v>
      </c>
      <c r="G32">
        <v>0.10309928547979155</v>
      </c>
      <c r="H32">
        <v>0.16001452669922359</v>
      </c>
      <c r="I32">
        <v>0.37317253539951006</v>
      </c>
      <c r="J32">
        <v>0.34610097219395958</v>
      </c>
      <c r="K32">
        <v>0.28033239025096035</v>
      </c>
      <c r="L32">
        <v>0.34819700147009797</v>
      </c>
      <c r="M32">
        <v>0.27180647635085592</v>
      </c>
      <c r="N32">
        <v>0.25016983670960252</v>
      </c>
      <c r="O32">
        <v>0.42702182339057682</v>
      </c>
      <c r="P32">
        <v>0.25761546476050051</v>
      </c>
      <c r="Q32">
        <v>0.14018322454010362</v>
      </c>
      <c r="R32">
        <v>0.304081158185246</v>
      </c>
      <c r="S32">
        <v>0.22607719795602679</v>
      </c>
      <c r="T32">
        <v>0.10600976820215324</v>
      </c>
      <c r="U32">
        <v>0.2179446645791146</v>
      </c>
      <c r="V32">
        <v>6.2165318798847763E-2</v>
      </c>
      <c r="W32">
        <v>0.34380949667116689</v>
      </c>
      <c r="X32">
        <v>0.45929441444355212</v>
      </c>
      <c r="Y32">
        <v>0.30268562431431795</v>
      </c>
      <c r="Z32">
        <v>0.22057334132848419</v>
      </c>
      <c r="AA32">
        <v>0.43986319376205874</v>
      </c>
    </row>
    <row r="33" spans="1:27" ht="17.399999999999999" x14ac:dyDescent="0.4">
      <c r="A33" s="27" t="s">
        <v>271</v>
      </c>
      <c r="B33" t="s">
        <v>41</v>
      </c>
      <c r="C33">
        <v>0.28856766698453823</v>
      </c>
      <c r="D33">
        <v>0.27186968852952553</v>
      </c>
      <c r="E33">
        <v>0.18662540193691696</v>
      </c>
      <c r="F33">
        <v>0.32523148463538892</v>
      </c>
      <c r="G33">
        <v>8.9940904464303001E-2</v>
      </c>
      <c r="H33">
        <v>0.25736918758104249</v>
      </c>
      <c r="I33">
        <v>0.26051068951054646</v>
      </c>
      <c r="J33">
        <v>0.38167495026932413</v>
      </c>
      <c r="K33">
        <v>0.29450681316755911</v>
      </c>
      <c r="L33">
        <v>0.34500152408386253</v>
      </c>
      <c r="M33">
        <v>0.27411276426781922</v>
      </c>
      <c r="N33">
        <v>0.26444473571659555</v>
      </c>
      <c r="O33">
        <v>0.35210240039186347</v>
      </c>
      <c r="P33">
        <v>0.40939547860477826</v>
      </c>
      <c r="Q33">
        <v>0.16213302157301571</v>
      </c>
      <c r="R33">
        <v>0.33134488187562927</v>
      </c>
      <c r="S33">
        <v>0.10123347109036566</v>
      </c>
      <c r="T33">
        <v>0.1685842405995952</v>
      </c>
      <c r="U33">
        <v>0.19628008007801589</v>
      </c>
      <c r="V33">
        <v>0.1505072587956712</v>
      </c>
      <c r="W33">
        <v>0.3895634631678947</v>
      </c>
      <c r="X33">
        <v>0.34312581026473327</v>
      </c>
      <c r="Y33">
        <v>0.23884067986398466</v>
      </c>
      <c r="Z33">
        <v>0.33512827528460892</v>
      </c>
      <c r="AA33">
        <v>0.48575414589305022</v>
      </c>
    </row>
    <row r="34" spans="1:27" ht="17.399999999999999" x14ac:dyDescent="0.4">
      <c r="A34" s="27" t="s">
        <v>273</v>
      </c>
      <c r="B34" t="s">
        <v>42</v>
      </c>
      <c r="C34">
        <v>0.64038828066821052</v>
      </c>
      <c r="D34">
        <v>0.46890497363942674</v>
      </c>
      <c r="E34">
        <v>0.50361458883344212</v>
      </c>
      <c r="F34">
        <v>0.41096580695799562</v>
      </c>
      <c r="G34">
        <v>0.23345126674206373</v>
      </c>
      <c r="H34">
        <v>0.40621311468182442</v>
      </c>
      <c r="I34">
        <v>0.37920535323687049</v>
      </c>
      <c r="J34">
        <v>0.43967731086434347</v>
      </c>
      <c r="K34">
        <v>0.58959797215418408</v>
      </c>
      <c r="L34">
        <v>0.67610156282298017</v>
      </c>
      <c r="M34">
        <v>0.34628527712365575</v>
      </c>
      <c r="N34">
        <v>0.45729442433017237</v>
      </c>
      <c r="O34">
        <v>0.42604692628535479</v>
      </c>
      <c r="P34">
        <v>0.41968618692157433</v>
      </c>
      <c r="Q34">
        <v>0.35436177092043492</v>
      </c>
      <c r="R34">
        <v>0.26132039777303911</v>
      </c>
      <c r="S34">
        <v>0.18368808190000871</v>
      </c>
      <c r="T34">
        <v>2.1590630574178395E-2</v>
      </c>
      <c r="U34">
        <v>0.20595277176827115</v>
      </c>
      <c r="V34">
        <v>0.24290302006563005</v>
      </c>
      <c r="W34">
        <v>0.54415254611644415</v>
      </c>
      <c r="X34">
        <v>0.50921123333680784</v>
      </c>
      <c r="Y34">
        <v>0.41347141525718367</v>
      </c>
      <c r="Z34">
        <v>0.44151932446554343</v>
      </c>
      <c r="AA34">
        <v>0.54640265533072041</v>
      </c>
    </row>
    <row r="35" spans="1:27" ht="17.399999999999999" x14ac:dyDescent="0.4">
      <c r="A35" s="27" t="s">
        <v>275</v>
      </c>
      <c r="B35" t="s">
        <v>43</v>
      </c>
      <c r="C35">
        <v>0.43061437039584377</v>
      </c>
      <c r="D35">
        <v>0.20341171080851075</v>
      </c>
      <c r="E35">
        <v>6.0777362067421875E-2</v>
      </c>
      <c r="F35">
        <v>9.3785745727531789E-2</v>
      </c>
      <c r="G35">
        <v>0.12557434118053756</v>
      </c>
      <c r="H35">
        <v>0.17353179099323665</v>
      </c>
      <c r="I35">
        <v>0.33368733842709142</v>
      </c>
      <c r="J35">
        <v>0.38975620271396033</v>
      </c>
      <c r="K35">
        <v>0.24320616194769365</v>
      </c>
      <c r="L35">
        <v>0.14615765534958738</v>
      </c>
      <c r="M35">
        <v>0.40044524695411987</v>
      </c>
      <c r="N35">
        <v>0.34868963593804037</v>
      </c>
      <c r="O35">
        <v>0.44564950395476716</v>
      </c>
      <c r="P35">
        <v>0.14677367942906128</v>
      </c>
      <c r="Q35">
        <v>0.41556611313096004</v>
      </c>
      <c r="R35">
        <v>0.15020481878626135</v>
      </c>
      <c r="S35">
        <v>0.29016441564148521</v>
      </c>
      <c r="T35">
        <v>0.26412288520582111</v>
      </c>
      <c r="U35">
        <v>0.51770866654681613</v>
      </c>
      <c r="V35">
        <v>0.34919010444737925</v>
      </c>
      <c r="W35">
        <v>0.41476537958586185</v>
      </c>
      <c r="X35">
        <v>0.44785742017570096</v>
      </c>
      <c r="Y35">
        <v>0.37617780051664151</v>
      </c>
      <c r="Z35">
        <v>0.16831841219200402</v>
      </c>
      <c r="AA35">
        <v>0.22366378531742742</v>
      </c>
    </row>
    <row r="36" spans="1:27" ht="17.399999999999999" x14ac:dyDescent="0.4">
      <c r="A36" s="26" t="s">
        <v>277</v>
      </c>
      <c r="B36" t="s">
        <v>44</v>
      </c>
      <c r="C36">
        <v>0.96496373414993286</v>
      </c>
      <c r="D36">
        <v>0.5477529764175415</v>
      </c>
      <c r="E36">
        <v>0.61587893962860107</v>
      </c>
      <c r="F36">
        <v>0.37463837862014771</v>
      </c>
      <c r="G36">
        <v>0.5541653037071228</v>
      </c>
      <c r="H36">
        <v>0.55338549613952637</v>
      </c>
      <c r="I36">
        <v>0.64330780506134033</v>
      </c>
      <c r="J36">
        <v>0.64507144689559937</v>
      </c>
      <c r="K36">
        <v>0.62968283891677856</v>
      </c>
      <c r="L36">
        <v>0.66228461265563965</v>
      </c>
      <c r="M36">
        <v>0.50862723588943481</v>
      </c>
      <c r="N36">
        <v>0.47755792737007141</v>
      </c>
      <c r="O36">
        <v>0.4720207154750824</v>
      </c>
      <c r="P36">
        <v>0.53301316499710083</v>
      </c>
      <c r="Q36">
        <v>0.62498515844345093</v>
      </c>
      <c r="R36">
        <v>0.42605191469192505</v>
      </c>
      <c r="S36">
        <v>0.39067918062210083</v>
      </c>
      <c r="T36">
        <v>0.16898377239704132</v>
      </c>
      <c r="U36">
        <v>0.3419748842716217</v>
      </c>
      <c r="V36">
        <v>0.59174346923828125</v>
      </c>
      <c r="W36">
        <v>0.658599853515625</v>
      </c>
      <c r="X36">
        <v>0.39313936233520508</v>
      </c>
      <c r="Y36">
        <v>0.28543776273727417</v>
      </c>
      <c r="Z36">
        <v>0.42257106304168701</v>
      </c>
      <c r="AA36">
        <v>0.48736587166786194</v>
      </c>
    </row>
    <row r="38" spans="1:27" x14ac:dyDescent="0.25">
      <c r="A38" s="1" t="s">
        <v>287</v>
      </c>
      <c r="B38" t="s">
        <v>9</v>
      </c>
      <c r="C38" t="s">
        <v>551</v>
      </c>
      <c r="D38" t="s">
        <v>552</v>
      </c>
      <c r="E38" t="s">
        <v>553</v>
      </c>
      <c r="F38" t="s">
        <v>554</v>
      </c>
      <c r="G38" t="s">
        <v>555</v>
      </c>
      <c r="H38" t="s">
        <v>556</v>
      </c>
      <c r="I38" t="s">
        <v>557</v>
      </c>
      <c r="J38" t="s">
        <v>558</v>
      </c>
      <c r="K38" t="s">
        <v>559</v>
      </c>
      <c r="L38" t="s">
        <v>560</v>
      </c>
      <c r="M38" t="s">
        <v>561</v>
      </c>
      <c r="N38" t="s">
        <v>562</v>
      </c>
      <c r="O38" t="s">
        <v>563</v>
      </c>
      <c r="P38" t="s">
        <v>564</v>
      </c>
      <c r="Q38" t="s">
        <v>565</v>
      </c>
      <c r="R38" t="s">
        <v>566</v>
      </c>
      <c r="S38" t="s">
        <v>567</v>
      </c>
      <c r="T38" t="s">
        <v>568</v>
      </c>
      <c r="U38" t="s">
        <v>569</v>
      </c>
      <c r="V38" t="s">
        <v>570</v>
      </c>
      <c r="W38" t="s">
        <v>571</v>
      </c>
      <c r="X38" t="s">
        <v>572</v>
      </c>
      <c r="Y38" t="s">
        <v>573</v>
      </c>
      <c r="Z38" t="s">
        <v>574</v>
      </c>
      <c r="AA38" t="s">
        <v>575</v>
      </c>
    </row>
    <row r="39" spans="1:27" ht="17.399999999999999" x14ac:dyDescent="0.4">
      <c r="A39" s="26" t="s">
        <v>278</v>
      </c>
      <c r="B39" t="s">
        <v>10</v>
      </c>
      <c r="C39">
        <f>RANK(C2,C$2:C$36)</f>
        <v>4</v>
      </c>
      <c r="D39">
        <f t="shared" ref="D39:AA50" si="0">RANK(D2,D$2:D$36)</f>
        <v>11</v>
      </c>
      <c r="E39">
        <f t="shared" si="0"/>
        <v>19</v>
      </c>
      <c r="F39">
        <f t="shared" si="0"/>
        <v>7</v>
      </c>
      <c r="G39">
        <f t="shared" si="0"/>
        <v>15</v>
      </c>
      <c r="H39">
        <f t="shared" si="0"/>
        <v>12</v>
      </c>
      <c r="I39">
        <f t="shared" si="0"/>
        <v>5</v>
      </c>
      <c r="J39">
        <f t="shared" si="0"/>
        <v>10</v>
      </c>
      <c r="K39">
        <f t="shared" si="0"/>
        <v>10</v>
      </c>
      <c r="L39">
        <f t="shared" si="0"/>
        <v>10</v>
      </c>
      <c r="M39">
        <f t="shared" si="0"/>
        <v>13</v>
      </c>
      <c r="N39">
        <f t="shared" si="0"/>
        <v>5</v>
      </c>
      <c r="O39">
        <f t="shared" si="0"/>
        <v>15</v>
      </c>
      <c r="P39">
        <f t="shared" si="0"/>
        <v>1</v>
      </c>
      <c r="Q39">
        <f t="shared" si="0"/>
        <v>21</v>
      </c>
      <c r="R39">
        <f t="shared" si="0"/>
        <v>33</v>
      </c>
      <c r="S39">
        <f t="shared" si="0"/>
        <v>1</v>
      </c>
      <c r="T39">
        <f t="shared" si="0"/>
        <v>13</v>
      </c>
      <c r="U39">
        <f t="shared" si="0"/>
        <v>15</v>
      </c>
      <c r="V39">
        <f t="shared" si="0"/>
        <v>5</v>
      </c>
      <c r="W39">
        <f t="shared" si="0"/>
        <v>7</v>
      </c>
      <c r="X39">
        <f t="shared" si="0"/>
        <v>23</v>
      </c>
      <c r="Y39">
        <f t="shared" si="0"/>
        <v>2</v>
      </c>
      <c r="Z39">
        <f t="shared" si="0"/>
        <v>29</v>
      </c>
      <c r="AA39">
        <f t="shared" si="0"/>
        <v>15</v>
      </c>
    </row>
    <row r="40" spans="1:27" ht="17.399999999999999" x14ac:dyDescent="0.4">
      <c r="A40" s="26" t="s">
        <v>279</v>
      </c>
      <c r="B40" t="s">
        <v>11</v>
      </c>
      <c r="C40">
        <f t="shared" ref="C40:R73" si="1">RANK(C3,C$2:C$36)</f>
        <v>20</v>
      </c>
      <c r="D40">
        <f t="shared" si="1"/>
        <v>14</v>
      </c>
      <c r="E40">
        <f t="shared" si="1"/>
        <v>20</v>
      </c>
      <c r="F40">
        <f t="shared" si="1"/>
        <v>17</v>
      </c>
      <c r="G40">
        <f t="shared" si="1"/>
        <v>13</v>
      </c>
      <c r="H40">
        <f t="shared" si="1"/>
        <v>11</v>
      </c>
      <c r="I40">
        <f t="shared" si="1"/>
        <v>11</v>
      </c>
      <c r="J40">
        <f t="shared" si="1"/>
        <v>13</v>
      </c>
      <c r="K40">
        <f t="shared" si="1"/>
        <v>18</v>
      </c>
      <c r="L40">
        <f t="shared" si="1"/>
        <v>20</v>
      </c>
      <c r="M40">
        <f t="shared" si="1"/>
        <v>14</v>
      </c>
      <c r="N40">
        <f t="shared" si="1"/>
        <v>13</v>
      </c>
      <c r="O40">
        <f t="shared" si="1"/>
        <v>16</v>
      </c>
      <c r="P40">
        <f t="shared" si="1"/>
        <v>24</v>
      </c>
      <c r="Q40">
        <f t="shared" si="1"/>
        <v>7</v>
      </c>
      <c r="R40">
        <f t="shared" si="1"/>
        <v>17</v>
      </c>
      <c r="S40">
        <f t="shared" si="0"/>
        <v>25</v>
      </c>
      <c r="T40">
        <f t="shared" si="0"/>
        <v>26</v>
      </c>
      <c r="U40">
        <f t="shared" si="0"/>
        <v>17</v>
      </c>
      <c r="V40">
        <f t="shared" si="0"/>
        <v>10</v>
      </c>
      <c r="W40">
        <f t="shared" si="0"/>
        <v>13</v>
      </c>
      <c r="X40">
        <f t="shared" si="0"/>
        <v>6</v>
      </c>
      <c r="Y40">
        <f t="shared" si="0"/>
        <v>28</v>
      </c>
      <c r="Z40">
        <f t="shared" si="0"/>
        <v>7</v>
      </c>
      <c r="AA40">
        <f t="shared" si="0"/>
        <v>17</v>
      </c>
    </row>
    <row r="41" spans="1:27" ht="17.399999999999999" x14ac:dyDescent="0.4">
      <c r="A41" s="26" t="s">
        <v>280</v>
      </c>
      <c r="B41" t="s">
        <v>12</v>
      </c>
      <c r="C41">
        <f t="shared" si="1"/>
        <v>27</v>
      </c>
      <c r="D41">
        <f t="shared" si="0"/>
        <v>24</v>
      </c>
      <c r="E41">
        <f t="shared" si="0"/>
        <v>17</v>
      </c>
      <c r="F41">
        <f t="shared" si="0"/>
        <v>22</v>
      </c>
      <c r="G41">
        <f t="shared" si="0"/>
        <v>18</v>
      </c>
      <c r="H41">
        <f t="shared" si="0"/>
        <v>16</v>
      </c>
      <c r="I41">
        <f t="shared" si="0"/>
        <v>16</v>
      </c>
      <c r="J41">
        <f t="shared" si="0"/>
        <v>23</v>
      </c>
      <c r="K41">
        <f t="shared" si="0"/>
        <v>16</v>
      </c>
      <c r="L41">
        <f t="shared" si="0"/>
        <v>27</v>
      </c>
      <c r="M41">
        <f t="shared" si="0"/>
        <v>18</v>
      </c>
      <c r="N41">
        <f t="shared" si="0"/>
        <v>14</v>
      </c>
      <c r="O41">
        <f t="shared" si="0"/>
        <v>28</v>
      </c>
      <c r="P41">
        <f t="shared" si="0"/>
        <v>11</v>
      </c>
      <c r="Q41">
        <f t="shared" si="0"/>
        <v>4</v>
      </c>
      <c r="R41">
        <f t="shared" si="0"/>
        <v>15</v>
      </c>
      <c r="S41">
        <f t="shared" si="0"/>
        <v>26</v>
      </c>
      <c r="T41">
        <f t="shared" si="0"/>
        <v>17</v>
      </c>
      <c r="U41">
        <f t="shared" si="0"/>
        <v>10</v>
      </c>
      <c r="V41">
        <f t="shared" si="0"/>
        <v>23</v>
      </c>
      <c r="W41">
        <f t="shared" si="0"/>
        <v>16</v>
      </c>
      <c r="X41">
        <f t="shared" si="0"/>
        <v>20</v>
      </c>
      <c r="Y41">
        <f t="shared" si="0"/>
        <v>26</v>
      </c>
      <c r="Z41">
        <f t="shared" si="0"/>
        <v>10</v>
      </c>
      <c r="AA41">
        <f t="shared" si="0"/>
        <v>13</v>
      </c>
    </row>
    <row r="42" spans="1:27" ht="17.399999999999999" x14ac:dyDescent="0.4">
      <c r="A42" s="26" t="s">
        <v>221</v>
      </c>
      <c r="B42" t="s">
        <v>13</v>
      </c>
      <c r="C42">
        <f t="shared" si="1"/>
        <v>10</v>
      </c>
      <c r="D42">
        <f t="shared" si="0"/>
        <v>19</v>
      </c>
      <c r="E42">
        <f t="shared" si="0"/>
        <v>11</v>
      </c>
      <c r="F42">
        <f t="shared" si="0"/>
        <v>13</v>
      </c>
      <c r="G42">
        <f t="shared" si="0"/>
        <v>10</v>
      </c>
      <c r="H42">
        <f t="shared" si="0"/>
        <v>18</v>
      </c>
      <c r="I42">
        <f t="shared" si="0"/>
        <v>3</v>
      </c>
      <c r="J42">
        <f t="shared" si="0"/>
        <v>5</v>
      </c>
      <c r="K42">
        <f t="shared" si="0"/>
        <v>2</v>
      </c>
      <c r="L42">
        <f t="shared" si="0"/>
        <v>7</v>
      </c>
      <c r="M42">
        <f t="shared" si="0"/>
        <v>11</v>
      </c>
      <c r="N42">
        <f t="shared" si="0"/>
        <v>11</v>
      </c>
      <c r="O42">
        <f t="shared" si="0"/>
        <v>32</v>
      </c>
      <c r="P42">
        <f t="shared" si="0"/>
        <v>3</v>
      </c>
      <c r="Q42">
        <f t="shared" si="0"/>
        <v>28</v>
      </c>
      <c r="R42">
        <f t="shared" si="0"/>
        <v>34</v>
      </c>
      <c r="S42">
        <f t="shared" si="0"/>
        <v>4</v>
      </c>
      <c r="T42">
        <f t="shared" si="0"/>
        <v>32</v>
      </c>
      <c r="U42">
        <f t="shared" si="0"/>
        <v>27</v>
      </c>
      <c r="V42">
        <f t="shared" si="0"/>
        <v>15</v>
      </c>
      <c r="W42">
        <f t="shared" si="0"/>
        <v>6</v>
      </c>
      <c r="X42">
        <f t="shared" si="0"/>
        <v>10</v>
      </c>
      <c r="Y42">
        <f t="shared" si="0"/>
        <v>1</v>
      </c>
      <c r="Z42">
        <f t="shared" si="0"/>
        <v>13</v>
      </c>
      <c r="AA42">
        <f t="shared" si="0"/>
        <v>20</v>
      </c>
    </row>
    <row r="43" spans="1:27" ht="17.399999999999999" x14ac:dyDescent="0.4">
      <c r="A43" s="26" t="s">
        <v>274</v>
      </c>
      <c r="B43" t="s">
        <v>14</v>
      </c>
      <c r="C43">
        <f t="shared" si="1"/>
        <v>21</v>
      </c>
      <c r="D43">
        <f t="shared" si="0"/>
        <v>8</v>
      </c>
      <c r="E43">
        <f t="shared" si="0"/>
        <v>7</v>
      </c>
      <c r="F43">
        <f t="shared" si="0"/>
        <v>1</v>
      </c>
      <c r="G43">
        <f t="shared" si="0"/>
        <v>5</v>
      </c>
      <c r="H43">
        <f t="shared" si="0"/>
        <v>9</v>
      </c>
      <c r="I43">
        <f t="shared" si="0"/>
        <v>12</v>
      </c>
      <c r="J43">
        <f t="shared" si="0"/>
        <v>20</v>
      </c>
      <c r="K43">
        <f t="shared" si="0"/>
        <v>1</v>
      </c>
      <c r="L43">
        <f t="shared" si="0"/>
        <v>8</v>
      </c>
      <c r="M43">
        <f t="shared" si="0"/>
        <v>8</v>
      </c>
      <c r="N43">
        <f t="shared" si="0"/>
        <v>24</v>
      </c>
      <c r="O43">
        <f t="shared" si="0"/>
        <v>34</v>
      </c>
      <c r="P43">
        <f t="shared" si="0"/>
        <v>7</v>
      </c>
      <c r="Q43">
        <f t="shared" si="0"/>
        <v>13</v>
      </c>
      <c r="R43">
        <f t="shared" si="0"/>
        <v>27</v>
      </c>
      <c r="S43">
        <f t="shared" si="0"/>
        <v>34</v>
      </c>
      <c r="T43">
        <f t="shared" si="0"/>
        <v>21</v>
      </c>
      <c r="U43">
        <f t="shared" si="0"/>
        <v>18</v>
      </c>
      <c r="V43">
        <f t="shared" si="0"/>
        <v>16</v>
      </c>
      <c r="W43">
        <f t="shared" si="0"/>
        <v>14</v>
      </c>
      <c r="X43">
        <f t="shared" si="0"/>
        <v>11</v>
      </c>
      <c r="Y43">
        <f t="shared" si="0"/>
        <v>30</v>
      </c>
      <c r="Z43">
        <f t="shared" si="0"/>
        <v>4</v>
      </c>
      <c r="AA43">
        <f t="shared" si="0"/>
        <v>11</v>
      </c>
    </row>
    <row r="44" spans="1:27" ht="17.399999999999999" x14ac:dyDescent="0.4">
      <c r="A44" s="26" t="s">
        <v>223</v>
      </c>
      <c r="B44" t="s">
        <v>15</v>
      </c>
      <c r="C44">
        <f t="shared" si="1"/>
        <v>28</v>
      </c>
      <c r="D44">
        <f t="shared" si="0"/>
        <v>33</v>
      </c>
      <c r="E44">
        <f t="shared" si="0"/>
        <v>24</v>
      </c>
      <c r="F44">
        <f t="shared" si="0"/>
        <v>12</v>
      </c>
      <c r="G44">
        <f t="shared" si="0"/>
        <v>17</v>
      </c>
      <c r="H44">
        <f t="shared" si="0"/>
        <v>33</v>
      </c>
      <c r="I44">
        <f t="shared" si="0"/>
        <v>29</v>
      </c>
      <c r="J44">
        <f t="shared" si="0"/>
        <v>32</v>
      </c>
      <c r="K44">
        <f t="shared" si="0"/>
        <v>21</v>
      </c>
      <c r="L44">
        <f t="shared" si="0"/>
        <v>22</v>
      </c>
      <c r="M44">
        <f t="shared" si="0"/>
        <v>32</v>
      </c>
      <c r="N44">
        <f t="shared" si="0"/>
        <v>28</v>
      </c>
      <c r="O44">
        <f t="shared" si="0"/>
        <v>33</v>
      </c>
      <c r="P44">
        <f t="shared" si="0"/>
        <v>33</v>
      </c>
      <c r="Q44">
        <f t="shared" si="0"/>
        <v>5</v>
      </c>
      <c r="R44">
        <f t="shared" si="0"/>
        <v>31</v>
      </c>
      <c r="S44">
        <f t="shared" si="0"/>
        <v>16</v>
      </c>
      <c r="T44">
        <f t="shared" si="0"/>
        <v>27</v>
      </c>
      <c r="U44">
        <f t="shared" si="0"/>
        <v>26</v>
      </c>
      <c r="V44">
        <f t="shared" si="0"/>
        <v>27</v>
      </c>
      <c r="W44">
        <f t="shared" si="0"/>
        <v>31</v>
      </c>
      <c r="X44">
        <f t="shared" si="0"/>
        <v>33</v>
      </c>
      <c r="Y44">
        <f t="shared" si="0"/>
        <v>9</v>
      </c>
      <c r="Z44">
        <f t="shared" si="0"/>
        <v>25</v>
      </c>
      <c r="AA44">
        <f t="shared" si="0"/>
        <v>31</v>
      </c>
    </row>
    <row r="45" spans="1:27" ht="17.399999999999999" x14ac:dyDescent="0.4">
      <c r="A45" s="27" t="s">
        <v>226</v>
      </c>
      <c r="B45" t="s">
        <v>16</v>
      </c>
      <c r="C45">
        <f t="shared" si="1"/>
        <v>33</v>
      </c>
      <c r="D45">
        <f t="shared" si="0"/>
        <v>18</v>
      </c>
      <c r="E45">
        <f t="shared" si="0"/>
        <v>26</v>
      </c>
      <c r="F45">
        <f t="shared" si="0"/>
        <v>25</v>
      </c>
      <c r="G45">
        <f t="shared" si="0"/>
        <v>25</v>
      </c>
      <c r="H45">
        <f t="shared" si="0"/>
        <v>20</v>
      </c>
      <c r="I45">
        <f t="shared" si="0"/>
        <v>21</v>
      </c>
      <c r="J45">
        <f t="shared" si="0"/>
        <v>21</v>
      </c>
      <c r="K45">
        <f t="shared" si="0"/>
        <v>24</v>
      </c>
      <c r="L45">
        <f t="shared" si="0"/>
        <v>23</v>
      </c>
      <c r="M45">
        <f t="shared" si="0"/>
        <v>20</v>
      </c>
      <c r="N45">
        <f t="shared" si="0"/>
        <v>31</v>
      </c>
      <c r="O45">
        <f t="shared" si="0"/>
        <v>14</v>
      </c>
      <c r="P45">
        <f t="shared" si="0"/>
        <v>18</v>
      </c>
      <c r="Q45">
        <f t="shared" si="0"/>
        <v>34</v>
      </c>
      <c r="R45">
        <f t="shared" si="0"/>
        <v>16</v>
      </c>
      <c r="S45">
        <f t="shared" si="0"/>
        <v>20</v>
      </c>
      <c r="T45">
        <f t="shared" si="0"/>
        <v>23</v>
      </c>
      <c r="U45">
        <f t="shared" si="0"/>
        <v>34</v>
      </c>
      <c r="V45">
        <f t="shared" si="0"/>
        <v>26</v>
      </c>
      <c r="W45">
        <f t="shared" si="0"/>
        <v>20</v>
      </c>
      <c r="X45">
        <f t="shared" si="0"/>
        <v>26</v>
      </c>
      <c r="Y45">
        <f t="shared" si="0"/>
        <v>21</v>
      </c>
      <c r="Z45">
        <f t="shared" si="0"/>
        <v>24</v>
      </c>
      <c r="AA45">
        <f t="shared" si="0"/>
        <v>28</v>
      </c>
    </row>
    <row r="46" spans="1:27" ht="17.399999999999999" x14ac:dyDescent="0.4">
      <c r="A46" s="27" t="s">
        <v>281</v>
      </c>
      <c r="B46" t="s">
        <v>17</v>
      </c>
      <c r="C46">
        <f t="shared" si="1"/>
        <v>5</v>
      </c>
      <c r="D46">
        <f t="shared" si="0"/>
        <v>9</v>
      </c>
      <c r="E46">
        <f t="shared" si="0"/>
        <v>8</v>
      </c>
      <c r="F46">
        <f t="shared" si="0"/>
        <v>4</v>
      </c>
      <c r="G46">
        <f t="shared" si="0"/>
        <v>9</v>
      </c>
      <c r="H46">
        <f t="shared" si="0"/>
        <v>1</v>
      </c>
      <c r="I46">
        <f t="shared" si="0"/>
        <v>2</v>
      </c>
      <c r="J46">
        <f t="shared" si="0"/>
        <v>4</v>
      </c>
      <c r="K46">
        <f t="shared" si="0"/>
        <v>3</v>
      </c>
      <c r="L46">
        <f t="shared" si="0"/>
        <v>4</v>
      </c>
      <c r="M46">
        <f t="shared" si="0"/>
        <v>3</v>
      </c>
      <c r="N46">
        <f t="shared" si="0"/>
        <v>15</v>
      </c>
      <c r="O46">
        <f t="shared" si="0"/>
        <v>20</v>
      </c>
      <c r="P46">
        <f t="shared" si="0"/>
        <v>5</v>
      </c>
      <c r="Q46">
        <f t="shared" si="0"/>
        <v>8</v>
      </c>
      <c r="R46">
        <f t="shared" si="0"/>
        <v>7</v>
      </c>
      <c r="S46">
        <f t="shared" si="0"/>
        <v>23</v>
      </c>
      <c r="T46">
        <f t="shared" si="0"/>
        <v>15</v>
      </c>
      <c r="U46">
        <f t="shared" si="0"/>
        <v>5</v>
      </c>
      <c r="V46">
        <f t="shared" si="0"/>
        <v>11</v>
      </c>
      <c r="W46">
        <f t="shared" si="0"/>
        <v>2</v>
      </c>
      <c r="X46">
        <f t="shared" si="0"/>
        <v>3</v>
      </c>
      <c r="Y46">
        <f t="shared" si="0"/>
        <v>16</v>
      </c>
      <c r="Z46">
        <f t="shared" si="0"/>
        <v>6</v>
      </c>
      <c r="AA46">
        <f t="shared" si="0"/>
        <v>1</v>
      </c>
    </row>
    <row r="47" spans="1:27" ht="17.399999999999999" x14ac:dyDescent="0.4">
      <c r="A47" s="27" t="s">
        <v>228</v>
      </c>
      <c r="B47" t="s">
        <v>18</v>
      </c>
      <c r="C47">
        <f t="shared" si="1"/>
        <v>9</v>
      </c>
      <c r="D47">
        <f t="shared" si="0"/>
        <v>6</v>
      </c>
      <c r="E47">
        <f t="shared" si="0"/>
        <v>12</v>
      </c>
      <c r="F47">
        <f t="shared" si="0"/>
        <v>3</v>
      </c>
      <c r="G47">
        <f t="shared" si="0"/>
        <v>16</v>
      </c>
      <c r="H47">
        <f t="shared" si="0"/>
        <v>14</v>
      </c>
      <c r="I47">
        <f t="shared" si="0"/>
        <v>25</v>
      </c>
      <c r="J47">
        <f t="shared" si="0"/>
        <v>14</v>
      </c>
      <c r="K47">
        <f t="shared" si="0"/>
        <v>9</v>
      </c>
      <c r="L47">
        <f t="shared" si="0"/>
        <v>11</v>
      </c>
      <c r="M47">
        <f t="shared" si="0"/>
        <v>21</v>
      </c>
      <c r="N47">
        <f t="shared" si="0"/>
        <v>4</v>
      </c>
      <c r="O47">
        <f t="shared" si="0"/>
        <v>13</v>
      </c>
      <c r="P47">
        <f t="shared" si="0"/>
        <v>8</v>
      </c>
      <c r="Q47">
        <f t="shared" si="0"/>
        <v>11</v>
      </c>
      <c r="R47">
        <f t="shared" si="0"/>
        <v>25</v>
      </c>
      <c r="S47">
        <f t="shared" si="0"/>
        <v>8</v>
      </c>
      <c r="T47">
        <f t="shared" si="0"/>
        <v>11</v>
      </c>
      <c r="U47">
        <f t="shared" si="0"/>
        <v>32</v>
      </c>
      <c r="V47">
        <f t="shared" si="0"/>
        <v>28</v>
      </c>
      <c r="W47">
        <f t="shared" si="0"/>
        <v>15</v>
      </c>
      <c r="X47">
        <f t="shared" si="0"/>
        <v>7</v>
      </c>
      <c r="Y47">
        <f t="shared" si="0"/>
        <v>29</v>
      </c>
      <c r="Z47">
        <f t="shared" si="0"/>
        <v>9</v>
      </c>
      <c r="AA47">
        <f t="shared" si="0"/>
        <v>21</v>
      </c>
    </row>
    <row r="48" spans="1:27" ht="17.399999999999999" x14ac:dyDescent="0.4">
      <c r="A48" s="27" t="s">
        <v>272</v>
      </c>
      <c r="B48" t="s">
        <v>19</v>
      </c>
      <c r="C48">
        <f t="shared" si="1"/>
        <v>14</v>
      </c>
      <c r="D48">
        <f t="shared" si="0"/>
        <v>16</v>
      </c>
      <c r="E48">
        <f t="shared" si="0"/>
        <v>21</v>
      </c>
      <c r="F48">
        <f t="shared" si="0"/>
        <v>9</v>
      </c>
      <c r="G48">
        <f t="shared" si="0"/>
        <v>32</v>
      </c>
      <c r="H48">
        <f t="shared" si="0"/>
        <v>21</v>
      </c>
      <c r="I48">
        <f t="shared" si="0"/>
        <v>9</v>
      </c>
      <c r="J48">
        <f t="shared" si="0"/>
        <v>7</v>
      </c>
      <c r="K48">
        <f t="shared" si="0"/>
        <v>19</v>
      </c>
      <c r="L48">
        <f t="shared" si="0"/>
        <v>18</v>
      </c>
      <c r="M48">
        <f t="shared" si="0"/>
        <v>26</v>
      </c>
      <c r="N48">
        <f t="shared" si="0"/>
        <v>16</v>
      </c>
      <c r="O48">
        <f t="shared" si="0"/>
        <v>24</v>
      </c>
      <c r="P48">
        <f t="shared" si="0"/>
        <v>21</v>
      </c>
      <c r="Q48">
        <f t="shared" si="0"/>
        <v>29</v>
      </c>
      <c r="R48">
        <f t="shared" si="0"/>
        <v>10</v>
      </c>
      <c r="S48">
        <f t="shared" si="0"/>
        <v>12</v>
      </c>
      <c r="T48">
        <f t="shared" si="0"/>
        <v>1</v>
      </c>
      <c r="U48">
        <f t="shared" si="0"/>
        <v>3</v>
      </c>
      <c r="V48">
        <f t="shared" si="0"/>
        <v>1</v>
      </c>
      <c r="W48">
        <f t="shared" si="0"/>
        <v>11</v>
      </c>
      <c r="X48">
        <f t="shared" si="0"/>
        <v>4</v>
      </c>
      <c r="Y48">
        <f t="shared" si="0"/>
        <v>12</v>
      </c>
      <c r="Z48">
        <f t="shared" si="0"/>
        <v>21</v>
      </c>
      <c r="AA48">
        <f t="shared" si="0"/>
        <v>5</v>
      </c>
    </row>
    <row r="49" spans="1:27" ht="17.399999999999999" x14ac:dyDescent="0.4">
      <c r="A49" s="27" t="s">
        <v>230</v>
      </c>
      <c r="B49" t="s">
        <v>20</v>
      </c>
      <c r="C49">
        <f t="shared" si="1"/>
        <v>26</v>
      </c>
      <c r="D49">
        <f t="shared" si="0"/>
        <v>20</v>
      </c>
      <c r="E49">
        <f t="shared" si="0"/>
        <v>23</v>
      </c>
      <c r="F49">
        <f t="shared" si="0"/>
        <v>21</v>
      </c>
      <c r="G49">
        <f t="shared" si="0"/>
        <v>21</v>
      </c>
      <c r="H49">
        <f t="shared" si="0"/>
        <v>31</v>
      </c>
      <c r="I49">
        <f t="shared" si="0"/>
        <v>34</v>
      </c>
      <c r="J49">
        <f t="shared" si="0"/>
        <v>27</v>
      </c>
      <c r="K49">
        <f t="shared" si="0"/>
        <v>23</v>
      </c>
      <c r="L49">
        <f t="shared" si="0"/>
        <v>29</v>
      </c>
      <c r="M49">
        <f t="shared" si="0"/>
        <v>33</v>
      </c>
      <c r="N49">
        <f t="shared" si="0"/>
        <v>21</v>
      </c>
      <c r="O49">
        <f t="shared" si="0"/>
        <v>22</v>
      </c>
      <c r="P49">
        <f t="shared" si="0"/>
        <v>29</v>
      </c>
      <c r="Q49">
        <f t="shared" si="0"/>
        <v>27</v>
      </c>
      <c r="R49">
        <f t="shared" si="0"/>
        <v>18</v>
      </c>
      <c r="S49">
        <f t="shared" si="0"/>
        <v>24</v>
      </c>
      <c r="T49">
        <f t="shared" si="0"/>
        <v>25</v>
      </c>
      <c r="U49">
        <f t="shared" si="0"/>
        <v>19</v>
      </c>
      <c r="V49">
        <f t="shared" si="0"/>
        <v>24</v>
      </c>
      <c r="W49">
        <f t="shared" si="0"/>
        <v>33</v>
      </c>
      <c r="X49">
        <f t="shared" si="0"/>
        <v>32</v>
      </c>
      <c r="Y49">
        <f t="shared" si="0"/>
        <v>17</v>
      </c>
      <c r="Z49">
        <f t="shared" si="0"/>
        <v>23</v>
      </c>
      <c r="AA49">
        <f t="shared" si="0"/>
        <v>29</v>
      </c>
    </row>
    <row r="50" spans="1:27" ht="17.399999999999999" x14ac:dyDescent="0.4">
      <c r="A50" s="27" t="s">
        <v>282</v>
      </c>
      <c r="B50" t="s">
        <v>21</v>
      </c>
      <c r="C50">
        <f t="shared" si="1"/>
        <v>13</v>
      </c>
      <c r="D50">
        <f t="shared" si="0"/>
        <v>10</v>
      </c>
      <c r="E50">
        <f t="shared" si="0"/>
        <v>9</v>
      </c>
      <c r="F50">
        <f t="shared" si="0"/>
        <v>14</v>
      </c>
      <c r="G50">
        <f t="shared" si="0"/>
        <v>19</v>
      </c>
      <c r="H50">
        <f t="shared" si="0"/>
        <v>8</v>
      </c>
      <c r="I50">
        <f t="shared" si="0"/>
        <v>26</v>
      </c>
      <c r="J50">
        <f t="shared" ref="D50:AA60" si="2">RANK(J13,J$2:J$36)</f>
        <v>12</v>
      </c>
      <c r="K50">
        <f t="shared" si="2"/>
        <v>13</v>
      </c>
      <c r="L50">
        <f t="shared" si="2"/>
        <v>12</v>
      </c>
      <c r="M50">
        <f t="shared" si="2"/>
        <v>24</v>
      </c>
      <c r="N50">
        <f t="shared" si="2"/>
        <v>10</v>
      </c>
      <c r="O50">
        <f t="shared" si="2"/>
        <v>12</v>
      </c>
      <c r="P50">
        <f t="shared" si="2"/>
        <v>15</v>
      </c>
      <c r="Q50">
        <f t="shared" si="2"/>
        <v>16</v>
      </c>
      <c r="R50">
        <f t="shared" si="2"/>
        <v>22</v>
      </c>
      <c r="S50">
        <f t="shared" si="2"/>
        <v>5</v>
      </c>
      <c r="T50">
        <f t="shared" si="2"/>
        <v>35</v>
      </c>
      <c r="U50">
        <f t="shared" si="2"/>
        <v>33</v>
      </c>
      <c r="V50">
        <f t="shared" si="2"/>
        <v>25</v>
      </c>
      <c r="W50">
        <f t="shared" si="2"/>
        <v>19</v>
      </c>
      <c r="X50">
        <f t="shared" si="2"/>
        <v>12</v>
      </c>
      <c r="Y50">
        <f t="shared" si="2"/>
        <v>3</v>
      </c>
      <c r="Z50">
        <f t="shared" si="2"/>
        <v>8</v>
      </c>
      <c r="AA50">
        <f t="shared" si="2"/>
        <v>10</v>
      </c>
    </row>
    <row r="51" spans="1:27" ht="17.399999999999999" x14ac:dyDescent="0.4">
      <c r="A51" s="27" t="s">
        <v>234</v>
      </c>
      <c r="B51" t="s">
        <v>22</v>
      </c>
      <c r="C51">
        <f t="shared" si="1"/>
        <v>7</v>
      </c>
      <c r="D51">
        <f t="shared" si="2"/>
        <v>15</v>
      </c>
      <c r="E51">
        <f t="shared" si="2"/>
        <v>13</v>
      </c>
      <c r="F51">
        <f t="shared" si="2"/>
        <v>10</v>
      </c>
      <c r="G51">
        <f t="shared" si="2"/>
        <v>7</v>
      </c>
      <c r="H51">
        <f t="shared" si="2"/>
        <v>4</v>
      </c>
      <c r="I51">
        <f t="shared" si="2"/>
        <v>7</v>
      </c>
      <c r="J51">
        <f t="shared" si="2"/>
        <v>15</v>
      </c>
      <c r="K51">
        <f t="shared" si="2"/>
        <v>8</v>
      </c>
      <c r="L51">
        <f t="shared" si="2"/>
        <v>16</v>
      </c>
      <c r="M51">
        <f t="shared" si="2"/>
        <v>12</v>
      </c>
      <c r="N51">
        <f t="shared" si="2"/>
        <v>2</v>
      </c>
      <c r="O51">
        <f t="shared" si="2"/>
        <v>10</v>
      </c>
      <c r="P51">
        <f t="shared" si="2"/>
        <v>13</v>
      </c>
      <c r="Q51">
        <f t="shared" si="2"/>
        <v>18</v>
      </c>
      <c r="R51">
        <f t="shared" si="2"/>
        <v>4</v>
      </c>
      <c r="S51">
        <f t="shared" si="2"/>
        <v>9</v>
      </c>
      <c r="T51">
        <f t="shared" si="2"/>
        <v>10</v>
      </c>
      <c r="U51">
        <f t="shared" si="2"/>
        <v>2</v>
      </c>
      <c r="V51">
        <f t="shared" si="2"/>
        <v>3</v>
      </c>
      <c r="W51">
        <f t="shared" si="2"/>
        <v>4</v>
      </c>
      <c r="X51">
        <f t="shared" si="2"/>
        <v>5</v>
      </c>
      <c r="Y51">
        <f t="shared" si="2"/>
        <v>10</v>
      </c>
      <c r="Z51">
        <f t="shared" si="2"/>
        <v>18</v>
      </c>
      <c r="AA51">
        <f t="shared" si="2"/>
        <v>2</v>
      </c>
    </row>
    <row r="52" spans="1:27" ht="17.399999999999999" x14ac:dyDescent="0.4">
      <c r="A52" s="26" t="s">
        <v>276</v>
      </c>
      <c r="B52" t="s">
        <v>23</v>
      </c>
      <c r="C52">
        <f t="shared" si="1"/>
        <v>3</v>
      </c>
      <c r="D52">
        <f t="shared" si="2"/>
        <v>5</v>
      </c>
      <c r="E52">
        <f t="shared" si="2"/>
        <v>3</v>
      </c>
      <c r="F52">
        <f t="shared" si="2"/>
        <v>2</v>
      </c>
      <c r="G52">
        <f t="shared" si="2"/>
        <v>8</v>
      </c>
      <c r="H52">
        <f t="shared" si="2"/>
        <v>13</v>
      </c>
      <c r="I52">
        <f t="shared" si="2"/>
        <v>4</v>
      </c>
      <c r="J52">
        <f t="shared" si="2"/>
        <v>9</v>
      </c>
      <c r="K52">
        <f t="shared" si="2"/>
        <v>5</v>
      </c>
      <c r="L52">
        <f t="shared" si="2"/>
        <v>5</v>
      </c>
      <c r="M52">
        <f t="shared" si="2"/>
        <v>5</v>
      </c>
      <c r="N52">
        <f t="shared" si="2"/>
        <v>8</v>
      </c>
      <c r="O52">
        <f t="shared" si="2"/>
        <v>11</v>
      </c>
      <c r="P52">
        <f t="shared" si="2"/>
        <v>2</v>
      </c>
      <c r="Q52">
        <f t="shared" si="2"/>
        <v>12</v>
      </c>
      <c r="R52">
        <f t="shared" si="2"/>
        <v>2</v>
      </c>
      <c r="S52">
        <f t="shared" si="2"/>
        <v>27</v>
      </c>
      <c r="T52">
        <f t="shared" si="2"/>
        <v>8</v>
      </c>
      <c r="U52">
        <f t="shared" si="2"/>
        <v>8</v>
      </c>
      <c r="V52">
        <f t="shared" si="2"/>
        <v>4</v>
      </c>
      <c r="W52">
        <f t="shared" si="2"/>
        <v>9</v>
      </c>
      <c r="X52">
        <f t="shared" si="2"/>
        <v>8</v>
      </c>
      <c r="Y52">
        <f t="shared" si="2"/>
        <v>18</v>
      </c>
      <c r="Z52">
        <f t="shared" si="2"/>
        <v>17</v>
      </c>
      <c r="AA52">
        <f t="shared" si="2"/>
        <v>4</v>
      </c>
    </row>
    <row r="53" spans="1:27" ht="17.399999999999999" x14ac:dyDescent="0.4">
      <c r="A53" s="26" t="s">
        <v>238</v>
      </c>
      <c r="B53" t="s">
        <v>24</v>
      </c>
      <c r="C53">
        <f t="shared" si="1"/>
        <v>30</v>
      </c>
      <c r="D53">
        <f t="shared" si="2"/>
        <v>32</v>
      </c>
      <c r="E53">
        <f t="shared" si="2"/>
        <v>35</v>
      </c>
      <c r="F53">
        <f t="shared" si="2"/>
        <v>26</v>
      </c>
      <c r="G53">
        <f t="shared" si="2"/>
        <v>33</v>
      </c>
      <c r="H53">
        <f t="shared" si="2"/>
        <v>26</v>
      </c>
      <c r="I53">
        <f t="shared" si="2"/>
        <v>20</v>
      </c>
      <c r="J53">
        <f t="shared" si="2"/>
        <v>28</v>
      </c>
      <c r="K53">
        <f t="shared" si="2"/>
        <v>35</v>
      </c>
      <c r="L53">
        <f t="shared" si="2"/>
        <v>25</v>
      </c>
      <c r="M53">
        <f t="shared" si="2"/>
        <v>35</v>
      </c>
      <c r="N53">
        <f t="shared" si="2"/>
        <v>35</v>
      </c>
      <c r="O53">
        <f t="shared" si="2"/>
        <v>9</v>
      </c>
      <c r="P53">
        <f t="shared" si="2"/>
        <v>32</v>
      </c>
      <c r="Q53">
        <f t="shared" si="2"/>
        <v>33</v>
      </c>
      <c r="R53">
        <f t="shared" si="2"/>
        <v>23</v>
      </c>
      <c r="S53">
        <f t="shared" si="2"/>
        <v>21</v>
      </c>
      <c r="T53">
        <f t="shared" si="2"/>
        <v>4</v>
      </c>
      <c r="U53">
        <f t="shared" si="2"/>
        <v>16</v>
      </c>
      <c r="V53">
        <f t="shared" si="2"/>
        <v>8</v>
      </c>
      <c r="W53">
        <f t="shared" si="2"/>
        <v>30</v>
      </c>
      <c r="X53">
        <f t="shared" si="2"/>
        <v>14</v>
      </c>
      <c r="Y53">
        <f t="shared" si="2"/>
        <v>25</v>
      </c>
      <c r="Z53">
        <f t="shared" si="2"/>
        <v>32</v>
      </c>
      <c r="AA53">
        <f t="shared" si="2"/>
        <v>19</v>
      </c>
    </row>
    <row r="54" spans="1:27" ht="17.399999999999999" x14ac:dyDescent="0.4">
      <c r="A54" s="26" t="s">
        <v>240</v>
      </c>
      <c r="B54" t="s">
        <v>25</v>
      </c>
      <c r="C54">
        <f t="shared" si="1"/>
        <v>32</v>
      </c>
      <c r="D54">
        <f t="shared" si="2"/>
        <v>27</v>
      </c>
      <c r="E54">
        <f t="shared" si="2"/>
        <v>30</v>
      </c>
      <c r="F54">
        <f t="shared" si="2"/>
        <v>30</v>
      </c>
      <c r="G54">
        <f t="shared" si="2"/>
        <v>23</v>
      </c>
      <c r="H54">
        <f t="shared" si="2"/>
        <v>29</v>
      </c>
      <c r="I54">
        <f t="shared" si="2"/>
        <v>23</v>
      </c>
      <c r="J54">
        <f t="shared" si="2"/>
        <v>25</v>
      </c>
      <c r="K54">
        <f t="shared" si="2"/>
        <v>30</v>
      </c>
      <c r="L54">
        <f t="shared" si="2"/>
        <v>34</v>
      </c>
      <c r="M54">
        <f t="shared" si="2"/>
        <v>25</v>
      </c>
      <c r="N54">
        <f t="shared" si="2"/>
        <v>19</v>
      </c>
      <c r="O54">
        <f t="shared" si="2"/>
        <v>23</v>
      </c>
      <c r="P54">
        <f t="shared" si="2"/>
        <v>30</v>
      </c>
      <c r="Q54">
        <f t="shared" si="2"/>
        <v>9</v>
      </c>
      <c r="R54">
        <f t="shared" si="2"/>
        <v>12</v>
      </c>
      <c r="S54">
        <f t="shared" si="2"/>
        <v>7</v>
      </c>
      <c r="T54">
        <f t="shared" si="2"/>
        <v>12</v>
      </c>
      <c r="U54">
        <f t="shared" si="2"/>
        <v>22</v>
      </c>
      <c r="V54">
        <f t="shared" si="2"/>
        <v>29</v>
      </c>
      <c r="W54">
        <f t="shared" si="2"/>
        <v>32</v>
      </c>
      <c r="X54">
        <f t="shared" si="2"/>
        <v>30</v>
      </c>
      <c r="Y54">
        <f t="shared" si="2"/>
        <v>14</v>
      </c>
      <c r="Z54">
        <f t="shared" si="2"/>
        <v>22</v>
      </c>
      <c r="AA54">
        <f t="shared" si="2"/>
        <v>25</v>
      </c>
    </row>
    <row r="55" spans="1:27" ht="17.399999999999999" x14ac:dyDescent="0.4">
      <c r="A55" s="26" t="s">
        <v>245</v>
      </c>
      <c r="B55" t="s">
        <v>26</v>
      </c>
      <c r="C55">
        <f t="shared" si="1"/>
        <v>22</v>
      </c>
      <c r="D55">
        <f t="shared" si="2"/>
        <v>28</v>
      </c>
      <c r="E55">
        <f t="shared" si="2"/>
        <v>10</v>
      </c>
      <c r="F55">
        <f t="shared" si="2"/>
        <v>16</v>
      </c>
      <c r="G55">
        <f t="shared" si="2"/>
        <v>12</v>
      </c>
      <c r="H55">
        <f t="shared" si="2"/>
        <v>28</v>
      </c>
      <c r="I55">
        <f t="shared" si="2"/>
        <v>19</v>
      </c>
      <c r="J55">
        <f t="shared" si="2"/>
        <v>33</v>
      </c>
      <c r="K55">
        <f t="shared" si="2"/>
        <v>15</v>
      </c>
      <c r="L55">
        <f t="shared" si="2"/>
        <v>6</v>
      </c>
      <c r="M55">
        <f t="shared" si="2"/>
        <v>4</v>
      </c>
      <c r="N55">
        <f t="shared" si="2"/>
        <v>26</v>
      </c>
      <c r="O55">
        <f t="shared" si="2"/>
        <v>17</v>
      </c>
      <c r="P55">
        <f t="shared" si="2"/>
        <v>12</v>
      </c>
      <c r="Q55">
        <f t="shared" si="2"/>
        <v>32</v>
      </c>
      <c r="R55">
        <f t="shared" si="2"/>
        <v>9</v>
      </c>
      <c r="S55">
        <f t="shared" si="2"/>
        <v>28</v>
      </c>
      <c r="T55">
        <f t="shared" si="2"/>
        <v>3</v>
      </c>
      <c r="U55">
        <f t="shared" si="2"/>
        <v>30</v>
      </c>
      <c r="V55">
        <f t="shared" si="2"/>
        <v>17</v>
      </c>
      <c r="W55">
        <f t="shared" si="2"/>
        <v>17</v>
      </c>
      <c r="X55">
        <f t="shared" si="2"/>
        <v>22</v>
      </c>
      <c r="Y55">
        <f t="shared" si="2"/>
        <v>24</v>
      </c>
      <c r="Z55">
        <f t="shared" si="2"/>
        <v>27</v>
      </c>
      <c r="AA55">
        <f t="shared" si="2"/>
        <v>32</v>
      </c>
    </row>
    <row r="56" spans="1:27" ht="17.399999999999999" x14ac:dyDescent="0.4">
      <c r="A56" s="26" t="s">
        <v>243</v>
      </c>
      <c r="B56" t="s">
        <v>27</v>
      </c>
      <c r="C56">
        <f t="shared" si="1"/>
        <v>34</v>
      </c>
      <c r="D56">
        <f t="shared" si="2"/>
        <v>22</v>
      </c>
      <c r="E56">
        <f t="shared" si="2"/>
        <v>22</v>
      </c>
      <c r="F56">
        <f t="shared" si="2"/>
        <v>18</v>
      </c>
      <c r="G56">
        <f t="shared" si="2"/>
        <v>24</v>
      </c>
      <c r="H56">
        <f t="shared" si="2"/>
        <v>32</v>
      </c>
      <c r="I56">
        <f t="shared" si="2"/>
        <v>30</v>
      </c>
      <c r="J56">
        <f t="shared" si="2"/>
        <v>31</v>
      </c>
      <c r="K56">
        <f t="shared" si="2"/>
        <v>29</v>
      </c>
      <c r="L56">
        <f t="shared" si="2"/>
        <v>21</v>
      </c>
      <c r="M56">
        <f t="shared" si="2"/>
        <v>31</v>
      </c>
      <c r="N56">
        <f t="shared" si="2"/>
        <v>29</v>
      </c>
      <c r="O56">
        <f t="shared" si="2"/>
        <v>25</v>
      </c>
      <c r="P56">
        <f t="shared" si="2"/>
        <v>26</v>
      </c>
      <c r="Q56">
        <f t="shared" si="2"/>
        <v>19</v>
      </c>
      <c r="R56">
        <f t="shared" si="2"/>
        <v>26</v>
      </c>
      <c r="S56">
        <f t="shared" si="2"/>
        <v>22</v>
      </c>
      <c r="T56">
        <f t="shared" si="2"/>
        <v>31</v>
      </c>
      <c r="U56">
        <f t="shared" si="2"/>
        <v>35</v>
      </c>
      <c r="V56">
        <f t="shared" si="2"/>
        <v>18</v>
      </c>
      <c r="W56">
        <f t="shared" si="2"/>
        <v>28</v>
      </c>
      <c r="X56">
        <f t="shared" si="2"/>
        <v>31</v>
      </c>
      <c r="Y56">
        <f t="shared" si="2"/>
        <v>35</v>
      </c>
      <c r="Z56">
        <f t="shared" si="2"/>
        <v>20</v>
      </c>
      <c r="AA56">
        <f t="shared" si="2"/>
        <v>34</v>
      </c>
    </row>
    <row r="57" spans="1:27" ht="17.399999999999999" x14ac:dyDescent="0.4">
      <c r="A57" s="26" t="s">
        <v>248</v>
      </c>
      <c r="B57" t="s">
        <v>28</v>
      </c>
      <c r="C57">
        <f t="shared" si="1"/>
        <v>24</v>
      </c>
      <c r="D57">
        <f t="shared" si="2"/>
        <v>26</v>
      </c>
      <c r="E57">
        <f t="shared" si="2"/>
        <v>6</v>
      </c>
      <c r="F57">
        <f t="shared" si="2"/>
        <v>23</v>
      </c>
      <c r="G57">
        <f t="shared" si="2"/>
        <v>4</v>
      </c>
      <c r="H57">
        <f t="shared" si="2"/>
        <v>6</v>
      </c>
      <c r="I57">
        <f t="shared" si="2"/>
        <v>28</v>
      </c>
      <c r="J57">
        <f t="shared" si="2"/>
        <v>22</v>
      </c>
      <c r="K57">
        <f t="shared" si="2"/>
        <v>26</v>
      </c>
      <c r="L57">
        <f t="shared" si="2"/>
        <v>14</v>
      </c>
      <c r="M57">
        <f t="shared" si="2"/>
        <v>22</v>
      </c>
      <c r="N57">
        <f t="shared" si="2"/>
        <v>34</v>
      </c>
      <c r="O57">
        <f t="shared" si="2"/>
        <v>18</v>
      </c>
      <c r="P57">
        <f t="shared" si="2"/>
        <v>20</v>
      </c>
      <c r="Q57">
        <f t="shared" si="2"/>
        <v>3</v>
      </c>
      <c r="R57">
        <f t="shared" si="2"/>
        <v>29</v>
      </c>
      <c r="S57">
        <f t="shared" si="2"/>
        <v>29</v>
      </c>
      <c r="T57">
        <f t="shared" si="2"/>
        <v>20</v>
      </c>
      <c r="U57">
        <f t="shared" si="2"/>
        <v>21</v>
      </c>
      <c r="V57">
        <f t="shared" si="2"/>
        <v>30</v>
      </c>
      <c r="W57">
        <f t="shared" si="2"/>
        <v>21</v>
      </c>
      <c r="X57">
        <f t="shared" si="2"/>
        <v>16</v>
      </c>
      <c r="Y57">
        <f t="shared" si="2"/>
        <v>33</v>
      </c>
      <c r="Z57">
        <f t="shared" si="2"/>
        <v>34</v>
      </c>
      <c r="AA57">
        <f t="shared" si="2"/>
        <v>33</v>
      </c>
    </row>
    <row r="58" spans="1:27" ht="17.399999999999999" x14ac:dyDescent="0.4">
      <c r="A58" s="26" t="s">
        <v>250</v>
      </c>
      <c r="B58" t="s">
        <v>29</v>
      </c>
      <c r="C58">
        <f t="shared" si="1"/>
        <v>15</v>
      </c>
      <c r="D58">
        <f t="shared" si="2"/>
        <v>23</v>
      </c>
      <c r="E58">
        <f t="shared" si="2"/>
        <v>28</v>
      </c>
      <c r="F58">
        <f t="shared" si="2"/>
        <v>5</v>
      </c>
      <c r="G58">
        <f t="shared" si="2"/>
        <v>27</v>
      </c>
      <c r="H58">
        <f t="shared" si="2"/>
        <v>22</v>
      </c>
      <c r="I58">
        <f t="shared" si="2"/>
        <v>13</v>
      </c>
      <c r="J58">
        <f t="shared" si="2"/>
        <v>17</v>
      </c>
      <c r="K58">
        <f t="shared" si="2"/>
        <v>27</v>
      </c>
      <c r="L58">
        <f t="shared" si="2"/>
        <v>15</v>
      </c>
      <c r="M58">
        <f t="shared" si="2"/>
        <v>17</v>
      </c>
      <c r="N58">
        <f t="shared" si="2"/>
        <v>20</v>
      </c>
      <c r="O58">
        <f t="shared" si="2"/>
        <v>4</v>
      </c>
      <c r="P58">
        <f t="shared" si="2"/>
        <v>23</v>
      </c>
      <c r="Q58">
        <f t="shared" si="2"/>
        <v>17</v>
      </c>
      <c r="R58">
        <f t="shared" si="2"/>
        <v>11</v>
      </c>
      <c r="S58">
        <f t="shared" si="2"/>
        <v>18</v>
      </c>
      <c r="T58">
        <f t="shared" si="2"/>
        <v>2</v>
      </c>
      <c r="U58">
        <f t="shared" si="2"/>
        <v>4</v>
      </c>
      <c r="V58">
        <f t="shared" si="2"/>
        <v>12</v>
      </c>
      <c r="W58">
        <f t="shared" si="2"/>
        <v>12</v>
      </c>
      <c r="X58">
        <f t="shared" si="2"/>
        <v>2</v>
      </c>
      <c r="Y58">
        <f t="shared" si="2"/>
        <v>19</v>
      </c>
      <c r="Z58">
        <f t="shared" si="2"/>
        <v>14</v>
      </c>
      <c r="AA58">
        <f t="shared" si="2"/>
        <v>8</v>
      </c>
    </row>
    <row r="59" spans="1:27" ht="17.399999999999999" x14ac:dyDescent="0.4">
      <c r="A59" s="27" t="s">
        <v>252</v>
      </c>
      <c r="B59" t="s">
        <v>30</v>
      </c>
      <c r="C59">
        <f t="shared" si="1"/>
        <v>2</v>
      </c>
      <c r="D59">
        <f t="shared" si="2"/>
        <v>1</v>
      </c>
      <c r="E59">
        <f t="shared" si="2"/>
        <v>1</v>
      </c>
      <c r="F59">
        <f t="shared" si="2"/>
        <v>31</v>
      </c>
      <c r="G59">
        <f t="shared" si="2"/>
        <v>2</v>
      </c>
      <c r="H59">
        <f t="shared" si="2"/>
        <v>5</v>
      </c>
      <c r="I59">
        <f t="shared" si="2"/>
        <v>6</v>
      </c>
      <c r="J59">
        <f t="shared" si="2"/>
        <v>2</v>
      </c>
      <c r="K59">
        <f t="shared" si="2"/>
        <v>12</v>
      </c>
      <c r="L59">
        <f t="shared" si="2"/>
        <v>19</v>
      </c>
      <c r="M59">
        <f t="shared" si="2"/>
        <v>2</v>
      </c>
      <c r="N59">
        <f t="shared" si="2"/>
        <v>18</v>
      </c>
      <c r="O59">
        <f t="shared" si="2"/>
        <v>35</v>
      </c>
      <c r="P59">
        <f t="shared" si="2"/>
        <v>10</v>
      </c>
      <c r="Q59">
        <f t="shared" si="2"/>
        <v>35</v>
      </c>
      <c r="R59">
        <f t="shared" si="2"/>
        <v>1</v>
      </c>
      <c r="S59">
        <f t="shared" si="2"/>
        <v>35</v>
      </c>
      <c r="T59">
        <f t="shared" si="2"/>
        <v>30</v>
      </c>
      <c r="U59">
        <f t="shared" si="2"/>
        <v>1</v>
      </c>
      <c r="V59">
        <f t="shared" si="2"/>
        <v>7</v>
      </c>
      <c r="W59">
        <f t="shared" si="2"/>
        <v>3</v>
      </c>
      <c r="X59">
        <f t="shared" si="2"/>
        <v>13</v>
      </c>
      <c r="Y59">
        <f t="shared" si="2"/>
        <v>20</v>
      </c>
      <c r="Z59">
        <f t="shared" si="2"/>
        <v>16</v>
      </c>
      <c r="AA59">
        <f t="shared" si="2"/>
        <v>3</v>
      </c>
    </row>
    <row r="60" spans="1:27" ht="17.399999999999999" x14ac:dyDescent="0.4">
      <c r="A60" s="27" t="s">
        <v>283</v>
      </c>
      <c r="B60" t="s">
        <v>31</v>
      </c>
      <c r="C60">
        <f t="shared" si="1"/>
        <v>6</v>
      </c>
      <c r="D60">
        <f t="shared" si="2"/>
        <v>4</v>
      </c>
      <c r="E60">
        <f t="shared" si="2"/>
        <v>15</v>
      </c>
      <c r="F60">
        <f t="shared" si="2"/>
        <v>29</v>
      </c>
      <c r="G60">
        <f t="shared" si="2"/>
        <v>3</v>
      </c>
      <c r="H60">
        <f t="shared" si="2"/>
        <v>3</v>
      </c>
      <c r="I60">
        <f t="shared" si="2"/>
        <v>10</v>
      </c>
      <c r="J60">
        <f t="shared" si="2"/>
        <v>3</v>
      </c>
      <c r="K60">
        <f t="shared" si="2"/>
        <v>22</v>
      </c>
      <c r="L60">
        <f t="shared" si="2"/>
        <v>13</v>
      </c>
      <c r="M60">
        <f t="shared" si="2"/>
        <v>9</v>
      </c>
      <c r="N60">
        <f t="shared" si="2"/>
        <v>1</v>
      </c>
      <c r="O60">
        <f t="shared" si="2"/>
        <v>31</v>
      </c>
      <c r="P60">
        <f t="shared" si="2"/>
        <v>16</v>
      </c>
      <c r="Q60">
        <f t="shared" si="2"/>
        <v>26</v>
      </c>
      <c r="R60">
        <f t="shared" si="2"/>
        <v>5</v>
      </c>
      <c r="S60">
        <f t="shared" si="2"/>
        <v>33</v>
      </c>
      <c r="T60">
        <f t="shared" si="2"/>
        <v>24</v>
      </c>
      <c r="U60">
        <f t="shared" si="2"/>
        <v>7</v>
      </c>
      <c r="V60">
        <f t="shared" si="2"/>
        <v>21</v>
      </c>
      <c r="W60">
        <f t="shared" si="2"/>
        <v>22</v>
      </c>
      <c r="X60">
        <f t="shared" si="2"/>
        <v>35</v>
      </c>
      <c r="Y60">
        <f t="shared" ref="D60:AA71" si="3">RANK(Y23,Y$2:Y$36)</f>
        <v>11</v>
      </c>
      <c r="Z60">
        <f t="shared" si="3"/>
        <v>5</v>
      </c>
      <c r="AA60">
        <f t="shared" si="3"/>
        <v>24</v>
      </c>
    </row>
    <row r="61" spans="1:27" ht="17.399999999999999" x14ac:dyDescent="0.4">
      <c r="A61" s="27" t="s">
        <v>258</v>
      </c>
      <c r="B61" t="s">
        <v>32</v>
      </c>
      <c r="C61">
        <f t="shared" si="1"/>
        <v>23</v>
      </c>
      <c r="D61">
        <f t="shared" si="3"/>
        <v>17</v>
      </c>
      <c r="E61">
        <f t="shared" si="3"/>
        <v>18</v>
      </c>
      <c r="F61">
        <f t="shared" si="3"/>
        <v>27</v>
      </c>
      <c r="G61">
        <f t="shared" si="3"/>
        <v>31</v>
      </c>
      <c r="H61">
        <f t="shared" si="3"/>
        <v>23</v>
      </c>
      <c r="I61">
        <f t="shared" si="3"/>
        <v>31</v>
      </c>
      <c r="J61">
        <f t="shared" si="3"/>
        <v>34</v>
      </c>
      <c r="K61">
        <f t="shared" si="3"/>
        <v>17</v>
      </c>
      <c r="L61">
        <f t="shared" si="3"/>
        <v>26</v>
      </c>
      <c r="M61">
        <f t="shared" si="3"/>
        <v>23</v>
      </c>
      <c r="N61">
        <f t="shared" si="3"/>
        <v>30</v>
      </c>
      <c r="O61">
        <f t="shared" si="3"/>
        <v>19</v>
      </c>
      <c r="P61">
        <f t="shared" si="3"/>
        <v>27</v>
      </c>
      <c r="Q61">
        <f t="shared" si="3"/>
        <v>24</v>
      </c>
      <c r="R61">
        <f t="shared" si="3"/>
        <v>21</v>
      </c>
      <c r="S61">
        <f t="shared" si="3"/>
        <v>31</v>
      </c>
      <c r="T61">
        <f t="shared" si="3"/>
        <v>22</v>
      </c>
      <c r="U61">
        <f t="shared" si="3"/>
        <v>31</v>
      </c>
      <c r="V61">
        <f t="shared" si="3"/>
        <v>32</v>
      </c>
      <c r="W61">
        <f t="shared" si="3"/>
        <v>24</v>
      </c>
      <c r="X61">
        <f t="shared" si="3"/>
        <v>24</v>
      </c>
      <c r="Y61">
        <f t="shared" si="3"/>
        <v>34</v>
      </c>
      <c r="Z61">
        <f t="shared" si="3"/>
        <v>30</v>
      </c>
      <c r="AA61">
        <f t="shared" si="3"/>
        <v>30</v>
      </c>
    </row>
    <row r="62" spans="1:27" ht="17.399999999999999" x14ac:dyDescent="0.4">
      <c r="A62" s="27" t="s">
        <v>284</v>
      </c>
      <c r="B62" t="s">
        <v>33</v>
      </c>
      <c r="C62">
        <f t="shared" si="1"/>
        <v>35</v>
      </c>
      <c r="D62">
        <f t="shared" si="3"/>
        <v>30</v>
      </c>
      <c r="E62">
        <f t="shared" si="3"/>
        <v>33</v>
      </c>
      <c r="F62">
        <f t="shared" si="3"/>
        <v>32</v>
      </c>
      <c r="G62">
        <f t="shared" si="3"/>
        <v>34</v>
      </c>
      <c r="H62">
        <f t="shared" si="3"/>
        <v>24</v>
      </c>
      <c r="I62">
        <f t="shared" si="3"/>
        <v>35</v>
      </c>
      <c r="J62">
        <f t="shared" si="3"/>
        <v>30</v>
      </c>
      <c r="K62">
        <f t="shared" si="3"/>
        <v>28</v>
      </c>
      <c r="L62">
        <f t="shared" si="3"/>
        <v>31</v>
      </c>
      <c r="M62">
        <f t="shared" si="3"/>
        <v>34</v>
      </c>
      <c r="N62">
        <f t="shared" si="3"/>
        <v>25</v>
      </c>
      <c r="O62">
        <f t="shared" si="3"/>
        <v>8</v>
      </c>
      <c r="P62">
        <f t="shared" si="3"/>
        <v>28</v>
      </c>
      <c r="Q62">
        <f t="shared" si="3"/>
        <v>20</v>
      </c>
      <c r="R62">
        <f t="shared" si="3"/>
        <v>14</v>
      </c>
      <c r="S62">
        <f t="shared" si="3"/>
        <v>15</v>
      </c>
      <c r="T62">
        <f t="shared" si="3"/>
        <v>29</v>
      </c>
      <c r="U62">
        <f t="shared" si="3"/>
        <v>23</v>
      </c>
      <c r="V62">
        <f t="shared" si="3"/>
        <v>34</v>
      </c>
      <c r="W62">
        <f t="shared" si="3"/>
        <v>35</v>
      </c>
      <c r="X62">
        <f t="shared" si="3"/>
        <v>34</v>
      </c>
      <c r="Y62">
        <f t="shared" si="3"/>
        <v>13</v>
      </c>
      <c r="Z62">
        <f t="shared" si="3"/>
        <v>26</v>
      </c>
      <c r="AA62">
        <f t="shared" si="3"/>
        <v>27</v>
      </c>
    </row>
    <row r="63" spans="1:27" ht="17.399999999999999" x14ac:dyDescent="0.4">
      <c r="A63" s="27" t="s">
        <v>261</v>
      </c>
      <c r="B63" t="s">
        <v>34</v>
      </c>
      <c r="C63">
        <f t="shared" si="1"/>
        <v>17</v>
      </c>
      <c r="D63">
        <f t="shared" si="3"/>
        <v>35</v>
      </c>
      <c r="E63">
        <f t="shared" si="3"/>
        <v>25</v>
      </c>
      <c r="F63">
        <f t="shared" si="3"/>
        <v>33</v>
      </c>
      <c r="G63">
        <f t="shared" si="3"/>
        <v>14</v>
      </c>
      <c r="H63">
        <f t="shared" si="3"/>
        <v>15</v>
      </c>
      <c r="I63">
        <f t="shared" si="3"/>
        <v>33</v>
      </c>
      <c r="J63">
        <f t="shared" si="3"/>
        <v>35</v>
      </c>
      <c r="K63">
        <f t="shared" si="3"/>
        <v>33</v>
      </c>
      <c r="L63">
        <f t="shared" si="3"/>
        <v>28</v>
      </c>
      <c r="M63">
        <f t="shared" si="3"/>
        <v>16</v>
      </c>
      <c r="N63">
        <f t="shared" si="3"/>
        <v>27</v>
      </c>
      <c r="O63">
        <f t="shared" si="3"/>
        <v>1</v>
      </c>
      <c r="P63">
        <f t="shared" si="3"/>
        <v>34</v>
      </c>
      <c r="Q63">
        <f t="shared" si="3"/>
        <v>1</v>
      </c>
      <c r="R63">
        <f t="shared" si="3"/>
        <v>32</v>
      </c>
      <c r="S63">
        <f t="shared" si="3"/>
        <v>19</v>
      </c>
      <c r="T63">
        <f t="shared" si="3"/>
        <v>9</v>
      </c>
      <c r="U63">
        <f t="shared" si="3"/>
        <v>9</v>
      </c>
      <c r="V63">
        <f t="shared" si="3"/>
        <v>9</v>
      </c>
      <c r="W63">
        <f t="shared" si="3"/>
        <v>34</v>
      </c>
      <c r="X63">
        <f t="shared" si="3"/>
        <v>25</v>
      </c>
      <c r="Y63">
        <f t="shared" si="3"/>
        <v>6</v>
      </c>
      <c r="Z63">
        <f t="shared" si="3"/>
        <v>35</v>
      </c>
      <c r="AA63">
        <f t="shared" si="3"/>
        <v>22</v>
      </c>
    </row>
    <row r="64" spans="1:27" ht="17.399999999999999" x14ac:dyDescent="0.4">
      <c r="A64" s="27" t="s">
        <v>285</v>
      </c>
      <c r="B64" t="s">
        <v>35</v>
      </c>
      <c r="C64">
        <f t="shared" si="1"/>
        <v>8</v>
      </c>
      <c r="D64">
        <f t="shared" si="3"/>
        <v>3</v>
      </c>
      <c r="E64">
        <f t="shared" si="3"/>
        <v>4</v>
      </c>
      <c r="F64">
        <f t="shared" si="3"/>
        <v>8</v>
      </c>
      <c r="G64">
        <f t="shared" si="3"/>
        <v>6</v>
      </c>
      <c r="H64">
        <f t="shared" si="3"/>
        <v>7</v>
      </c>
      <c r="I64">
        <f t="shared" si="3"/>
        <v>8</v>
      </c>
      <c r="J64">
        <f t="shared" si="3"/>
        <v>11</v>
      </c>
      <c r="K64">
        <f t="shared" si="3"/>
        <v>4</v>
      </c>
      <c r="L64">
        <f t="shared" si="3"/>
        <v>9</v>
      </c>
      <c r="M64">
        <f t="shared" si="3"/>
        <v>7</v>
      </c>
      <c r="N64">
        <f t="shared" si="3"/>
        <v>12</v>
      </c>
      <c r="O64">
        <f t="shared" si="3"/>
        <v>29</v>
      </c>
      <c r="P64">
        <f t="shared" si="3"/>
        <v>6</v>
      </c>
      <c r="Q64">
        <f t="shared" si="3"/>
        <v>6</v>
      </c>
      <c r="R64">
        <f t="shared" si="3"/>
        <v>3</v>
      </c>
      <c r="S64">
        <f t="shared" si="3"/>
        <v>14</v>
      </c>
      <c r="T64">
        <f t="shared" si="3"/>
        <v>14</v>
      </c>
      <c r="U64">
        <f t="shared" si="3"/>
        <v>14</v>
      </c>
      <c r="V64">
        <f t="shared" si="3"/>
        <v>20</v>
      </c>
      <c r="W64">
        <f t="shared" si="3"/>
        <v>5</v>
      </c>
      <c r="X64">
        <f t="shared" si="3"/>
        <v>1</v>
      </c>
      <c r="Y64">
        <f t="shared" si="3"/>
        <v>31</v>
      </c>
      <c r="Z64">
        <f t="shared" si="3"/>
        <v>15</v>
      </c>
      <c r="AA64">
        <f t="shared" si="3"/>
        <v>9</v>
      </c>
    </row>
    <row r="65" spans="1:27" ht="17.399999999999999" x14ac:dyDescent="0.4">
      <c r="A65" s="27" t="s">
        <v>265</v>
      </c>
      <c r="B65" t="s">
        <v>36</v>
      </c>
      <c r="C65">
        <f t="shared" si="1"/>
        <v>16</v>
      </c>
      <c r="D65">
        <f t="shared" si="3"/>
        <v>12</v>
      </c>
      <c r="E65">
        <f t="shared" si="3"/>
        <v>14</v>
      </c>
      <c r="F65">
        <f t="shared" si="3"/>
        <v>20</v>
      </c>
      <c r="G65">
        <f t="shared" si="3"/>
        <v>20</v>
      </c>
      <c r="H65">
        <f t="shared" si="3"/>
        <v>17</v>
      </c>
      <c r="I65">
        <f t="shared" si="3"/>
        <v>17</v>
      </c>
      <c r="J65">
        <f t="shared" si="3"/>
        <v>6</v>
      </c>
      <c r="K65">
        <f t="shared" si="3"/>
        <v>7</v>
      </c>
      <c r="L65">
        <f t="shared" si="3"/>
        <v>1</v>
      </c>
      <c r="M65">
        <f t="shared" si="3"/>
        <v>10</v>
      </c>
      <c r="N65">
        <f t="shared" si="3"/>
        <v>3</v>
      </c>
      <c r="O65">
        <f t="shared" si="3"/>
        <v>30</v>
      </c>
      <c r="P65">
        <f t="shared" si="3"/>
        <v>9</v>
      </c>
      <c r="Q65">
        <f t="shared" si="3"/>
        <v>15</v>
      </c>
      <c r="R65">
        <f t="shared" si="3"/>
        <v>28</v>
      </c>
      <c r="S65">
        <f t="shared" si="3"/>
        <v>10</v>
      </c>
      <c r="T65">
        <f t="shared" si="3"/>
        <v>34</v>
      </c>
      <c r="U65">
        <f t="shared" si="3"/>
        <v>24</v>
      </c>
      <c r="V65">
        <f t="shared" si="3"/>
        <v>19</v>
      </c>
      <c r="W65">
        <f t="shared" si="3"/>
        <v>8</v>
      </c>
      <c r="X65">
        <f t="shared" si="3"/>
        <v>21</v>
      </c>
      <c r="Y65">
        <f t="shared" si="3"/>
        <v>8</v>
      </c>
      <c r="Z65">
        <f t="shared" si="3"/>
        <v>2</v>
      </c>
      <c r="AA65">
        <f t="shared" si="3"/>
        <v>26</v>
      </c>
    </row>
    <row r="66" spans="1:27" ht="17.399999999999999" x14ac:dyDescent="0.4">
      <c r="A66" s="27" t="s">
        <v>263</v>
      </c>
      <c r="B66" t="s">
        <v>37</v>
      </c>
      <c r="C66">
        <f t="shared" si="1"/>
        <v>12</v>
      </c>
      <c r="D66">
        <f t="shared" si="3"/>
        <v>21</v>
      </c>
      <c r="E66">
        <f t="shared" si="3"/>
        <v>16</v>
      </c>
      <c r="F66">
        <f t="shared" si="3"/>
        <v>15</v>
      </c>
      <c r="G66">
        <f t="shared" si="3"/>
        <v>22</v>
      </c>
      <c r="H66">
        <f t="shared" si="3"/>
        <v>19</v>
      </c>
      <c r="I66">
        <f t="shared" si="3"/>
        <v>14</v>
      </c>
      <c r="J66">
        <f t="shared" si="3"/>
        <v>19</v>
      </c>
      <c r="K66">
        <f t="shared" si="3"/>
        <v>14</v>
      </c>
      <c r="L66">
        <f t="shared" si="3"/>
        <v>17</v>
      </c>
      <c r="M66">
        <f t="shared" si="3"/>
        <v>27</v>
      </c>
      <c r="N66">
        <f t="shared" si="3"/>
        <v>7</v>
      </c>
      <c r="O66">
        <f t="shared" si="3"/>
        <v>26</v>
      </c>
      <c r="P66">
        <f t="shared" si="3"/>
        <v>14</v>
      </c>
      <c r="Q66">
        <f t="shared" si="3"/>
        <v>23</v>
      </c>
      <c r="R66">
        <f t="shared" si="3"/>
        <v>35</v>
      </c>
      <c r="S66">
        <f t="shared" si="3"/>
        <v>2</v>
      </c>
      <c r="T66">
        <f t="shared" si="3"/>
        <v>6</v>
      </c>
      <c r="U66">
        <f t="shared" si="3"/>
        <v>29</v>
      </c>
      <c r="V66">
        <f t="shared" si="3"/>
        <v>14</v>
      </c>
      <c r="W66">
        <f t="shared" si="3"/>
        <v>18</v>
      </c>
      <c r="X66">
        <f t="shared" si="3"/>
        <v>28</v>
      </c>
      <c r="Y66">
        <f t="shared" si="3"/>
        <v>4</v>
      </c>
      <c r="Z66">
        <f t="shared" si="3"/>
        <v>12</v>
      </c>
      <c r="AA66">
        <f t="shared" si="3"/>
        <v>18</v>
      </c>
    </row>
    <row r="67" spans="1:27" ht="17.399999999999999" x14ac:dyDescent="0.4">
      <c r="A67" s="27" t="s">
        <v>267</v>
      </c>
      <c r="B67" t="s">
        <v>38</v>
      </c>
      <c r="C67">
        <f t="shared" si="1"/>
        <v>18</v>
      </c>
      <c r="D67">
        <f t="shared" si="3"/>
        <v>13</v>
      </c>
      <c r="E67">
        <f t="shared" si="3"/>
        <v>32</v>
      </c>
      <c r="F67">
        <f t="shared" si="3"/>
        <v>34</v>
      </c>
      <c r="G67">
        <f t="shared" si="3"/>
        <v>28</v>
      </c>
      <c r="H67">
        <f t="shared" si="3"/>
        <v>25</v>
      </c>
      <c r="I67">
        <f t="shared" si="3"/>
        <v>15</v>
      </c>
      <c r="J67">
        <f t="shared" si="3"/>
        <v>8</v>
      </c>
      <c r="K67">
        <f t="shared" si="3"/>
        <v>20</v>
      </c>
      <c r="L67">
        <f t="shared" si="3"/>
        <v>30</v>
      </c>
      <c r="M67">
        <f t="shared" si="3"/>
        <v>15</v>
      </c>
      <c r="N67">
        <f t="shared" si="3"/>
        <v>23</v>
      </c>
      <c r="O67">
        <f t="shared" si="3"/>
        <v>3</v>
      </c>
      <c r="P67">
        <f t="shared" si="3"/>
        <v>22</v>
      </c>
      <c r="Q67">
        <f t="shared" si="3"/>
        <v>25</v>
      </c>
      <c r="R67">
        <f t="shared" si="3"/>
        <v>8</v>
      </c>
      <c r="S67">
        <f t="shared" si="3"/>
        <v>13</v>
      </c>
      <c r="T67">
        <f t="shared" si="3"/>
        <v>16</v>
      </c>
      <c r="U67">
        <f t="shared" si="3"/>
        <v>13</v>
      </c>
      <c r="V67">
        <f t="shared" si="3"/>
        <v>31</v>
      </c>
      <c r="W67">
        <f t="shared" si="3"/>
        <v>27</v>
      </c>
      <c r="X67">
        <f t="shared" si="3"/>
        <v>15</v>
      </c>
      <c r="Y67">
        <f t="shared" si="3"/>
        <v>15</v>
      </c>
      <c r="Z67">
        <f t="shared" si="3"/>
        <v>19</v>
      </c>
      <c r="AA67">
        <f t="shared" si="3"/>
        <v>7</v>
      </c>
    </row>
    <row r="68" spans="1:27" ht="17.399999999999999" x14ac:dyDescent="0.4">
      <c r="A68" s="27" t="s">
        <v>269</v>
      </c>
      <c r="B68" t="s">
        <v>39</v>
      </c>
      <c r="C68">
        <f t="shared" si="1"/>
        <v>19</v>
      </c>
      <c r="D68">
        <f t="shared" si="3"/>
        <v>29</v>
      </c>
      <c r="E68">
        <f t="shared" si="3"/>
        <v>27</v>
      </c>
      <c r="F68">
        <f t="shared" si="3"/>
        <v>24</v>
      </c>
      <c r="G68">
        <f t="shared" si="3"/>
        <v>35</v>
      </c>
      <c r="H68">
        <f t="shared" si="3"/>
        <v>30</v>
      </c>
      <c r="I68">
        <f t="shared" si="3"/>
        <v>18</v>
      </c>
      <c r="J68">
        <f t="shared" si="3"/>
        <v>16</v>
      </c>
      <c r="K68">
        <f t="shared" si="3"/>
        <v>25</v>
      </c>
      <c r="L68">
        <f t="shared" si="3"/>
        <v>24</v>
      </c>
      <c r="M68">
        <f t="shared" si="3"/>
        <v>28</v>
      </c>
      <c r="N68">
        <f t="shared" si="3"/>
        <v>17</v>
      </c>
      <c r="O68">
        <f t="shared" si="3"/>
        <v>27</v>
      </c>
      <c r="P68">
        <f t="shared" si="3"/>
        <v>25</v>
      </c>
      <c r="Q68">
        <f t="shared" si="3"/>
        <v>22</v>
      </c>
      <c r="R68">
        <f t="shared" si="3"/>
        <v>20</v>
      </c>
      <c r="S68">
        <f t="shared" si="3"/>
        <v>32</v>
      </c>
      <c r="T68">
        <f t="shared" si="3"/>
        <v>5</v>
      </c>
      <c r="U68">
        <f t="shared" si="3"/>
        <v>12</v>
      </c>
      <c r="V68">
        <f t="shared" si="3"/>
        <v>6</v>
      </c>
      <c r="W68">
        <f t="shared" si="3"/>
        <v>29</v>
      </c>
      <c r="X68">
        <f t="shared" si="3"/>
        <v>18</v>
      </c>
      <c r="Y68">
        <f t="shared" si="3"/>
        <v>23</v>
      </c>
      <c r="Z68">
        <f t="shared" si="3"/>
        <v>28</v>
      </c>
      <c r="AA68">
        <f t="shared" si="3"/>
        <v>16</v>
      </c>
    </row>
    <row r="69" spans="1:27" ht="17.399999999999999" x14ac:dyDescent="0.4">
      <c r="A69" s="27" t="s">
        <v>286</v>
      </c>
      <c r="B69" t="s">
        <v>40</v>
      </c>
      <c r="C69">
        <f t="shared" si="1"/>
        <v>29</v>
      </c>
      <c r="D69">
        <f t="shared" si="3"/>
        <v>25</v>
      </c>
      <c r="E69">
        <f t="shared" si="3"/>
        <v>31</v>
      </c>
      <c r="F69">
        <f t="shared" si="3"/>
        <v>28</v>
      </c>
      <c r="G69">
        <f t="shared" si="3"/>
        <v>29</v>
      </c>
      <c r="H69">
        <f t="shared" si="3"/>
        <v>35</v>
      </c>
      <c r="I69">
        <f t="shared" si="3"/>
        <v>24</v>
      </c>
      <c r="J69">
        <f t="shared" si="3"/>
        <v>29</v>
      </c>
      <c r="K69">
        <f t="shared" si="3"/>
        <v>32</v>
      </c>
      <c r="L69">
        <f t="shared" si="3"/>
        <v>32</v>
      </c>
      <c r="M69">
        <f t="shared" si="3"/>
        <v>30</v>
      </c>
      <c r="N69">
        <f t="shared" si="3"/>
        <v>33</v>
      </c>
      <c r="O69">
        <f t="shared" si="3"/>
        <v>6</v>
      </c>
      <c r="P69">
        <f t="shared" si="3"/>
        <v>31</v>
      </c>
      <c r="Q69">
        <f t="shared" si="3"/>
        <v>31</v>
      </c>
      <c r="R69">
        <f t="shared" si="3"/>
        <v>19</v>
      </c>
      <c r="S69">
        <f t="shared" si="3"/>
        <v>11</v>
      </c>
      <c r="T69">
        <f t="shared" si="3"/>
        <v>28</v>
      </c>
      <c r="U69">
        <f t="shared" si="3"/>
        <v>20</v>
      </c>
      <c r="V69">
        <f t="shared" si="3"/>
        <v>35</v>
      </c>
      <c r="W69">
        <f t="shared" si="3"/>
        <v>26</v>
      </c>
      <c r="X69">
        <f t="shared" si="3"/>
        <v>17</v>
      </c>
      <c r="Y69">
        <f t="shared" si="3"/>
        <v>22</v>
      </c>
      <c r="Z69">
        <f t="shared" si="3"/>
        <v>31</v>
      </c>
      <c r="AA69">
        <f t="shared" si="3"/>
        <v>23</v>
      </c>
    </row>
    <row r="70" spans="1:27" ht="17.399999999999999" x14ac:dyDescent="0.4">
      <c r="A70" s="27" t="s">
        <v>271</v>
      </c>
      <c r="B70" t="s">
        <v>41</v>
      </c>
      <c r="C70">
        <f t="shared" si="1"/>
        <v>31</v>
      </c>
      <c r="D70">
        <f t="shared" si="3"/>
        <v>31</v>
      </c>
      <c r="E70">
        <f t="shared" si="3"/>
        <v>29</v>
      </c>
      <c r="F70">
        <f t="shared" si="3"/>
        <v>19</v>
      </c>
      <c r="G70">
        <f t="shared" si="3"/>
        <v>30</v>
      </c>
      <c r="H70">
        <f t="shared" si="3"/>
        <v>27</v>
      </c>
      <c r="I70">
        <f t="shared" si="3"/>
        <v>32</v>
      </c>
      <c r="J70">
        <f t="shared" si="3"/>
        <v>26</v>
      </c>
      <c r="K70">
        <f t="shared" si="3"/>
        <v>31</v>
      </c>
      <c r="L70">
        <f t="shared" si="3"/>
        <v>33</v>
      </c>
      <c r="M70">
        <f t="shared" si="3"/>
        <v>29</v>
      </c>
      <c r="N70">
        <f t="shared" si="3"/>
        <v>32</v>
      </c>
      <c r="O70">
        <f t="shared" si="3"/>
        <v>21</v>
      </c>
      <c r="P70">
        <f t="shared" si="3"/>
        <v>19</v>
      </c>
      <c r="Q70">
        <f t="shared" si="3"/>
        <v>30</v>
      </c>
      <c r="R70">
        <f t="shared" si="3"/>
        <v>13</v>
      </c>
      <c r="S70">
        <f t="shared" si="3"/>
        <v>30</v>
      </c>
      <c r="T70">
        <f t="shared" si="3"/>
        <v>19</v>
      </c>
      <c r="U70">
        <f t="shared" si="3"/>
        <v>28</v>
      </c>
      <c r="V70">
        <f t="shared" si="3"/>
        <v>33</v>
      </c>
      <c r="W70">
        <f t="shared" si="3"/>
        <v>25</v>
      </c>
      <c r="X70">
        <f t="shared" si="3"/>
        <v>29</v>
      </c>
      <c r="Y70">
        <f t="shared" si="3"/>
        <v>32</v>
      </c>
      <c r="Z70">
        <f t="shared" si="3"/>
        <v>11</v>
      </c>
      <c r="AA70">
        <f t="shared" si="3"/>
        <v>14</v>
      </c>
    </row>
    <row r="71" spans="1:27" ht="17.399999999999999" x14ac:dyDescent="0.4">
      <c r="A71" s="27" t="s">
        <v>273</v>
      </c>
      <c r="B71" t="s">
        <v>42</v>
      </c>
      <c r="C71">
        <f t="shared" si="1"/>
        <v>11</v>
      </c>
      <c r="D71">
        <f t="shared" si="3"/>
        <v>7</v>
      </c>
      <c r="E71">
        <f t="shared" si="3"/>
        <v>5</v>
      </c>
      <c r="F71">
        <f t="shared" si="3"/>
        <v>6</v>
      </c>
      <c r="G71">
        <f t="shared" si="3"/>
        <v>11</v>
      </c>
      <c r="H71">
        <f t="shared" si="3"/>
        <v>10</v>
      </c>
      <c r="I71">
        <f t="shared" si="3"/>
        <v>22</v>
      </c>
      <c r="J71">
        <f t="shared" si="3"/>
        <v>18</v>
      </c>
      <c r="K71">
        <f t="shared" si="3"/>
        <v>11</v>
      </c>
      <c r="L71">
        <f t="shared" si="3"/>
        <v>2</v>
      </c>
      <c r="M71">
        <f t="shared" si="3"/>
        <v>19</v>
      </c>
      <c r="N71">
        <f t="shared" si="3"/>
        <v>9</v>
      </c>
      <c r="O71">
        <f t="shared" si="3"/>
        <v>7</v>
      </c>
      <c r="P71">
        <f t="shared" ref="D71:AA73" si="4">RANK(P34,P$2:P$36)</f>
        <v>17</v>
      </c>
      <c r="Q71">
        <f t="shared" si="4"/>
        <v>14</v>
      </c>
      <c r="R71">
        <f t="shared" si="4"/>
        <v>24</v>
      </c>
      <c r="S71">
        <f t="shared" si="4"/>
        <v>17</v>
      </c>
      <c r="T71">
        <f t="shared" si="4"/>
        <v>33</v>
      </c>
      <c r="U71">
        <f t="shared" si="4"/>
        <v>25</v>
      </c>
      <c r="V71">
        <f t="shared" si="4"/>
        <v>22</v>
      </c>
      <c r="W71">
        <f t="shared" si="4"/>
        <v>10</v>
      </c>
      <c r="X71">
        <f t="shared" si="4"/>
        <v>9</v>
      </c>
      <c r="Y71">
        <f t="shared" si="4"/>
        <v>5</v>
      </c>
      <c r="Z71">
        <f t="shared" si="4"/>
        <v>1</v>
      </c>
      <c r="AA71">
        <f t="shared" si="4"/>
        <v>6</v>
      </c>
    </row>
    <row r="72" spans="1:27" ht="17.399999999999999" x14ac:dyDescent="0.4">
      <c r="A72" s="27" t="s">
        <v>275</v>
      </c>
      <c r="B72" t="s">
        <v>43</v>
      </c>
      <c r="C72">
        <f t="shared" si="1"/>
        <v>25</v>
      </c>
      <c r="D72">
        <f t="shared" si="4"/>
        <v>34</v>
      </c>
      <c r="E72">
        <f t="shared" si="4"/>
        <v>34</v>
      </c>
      <c r="F72">
        <f t="shared" si="4"/>
        <v>35</v>
      </c>
      <c r="G72">
        <f t="shared" si="4"/>
        <v>26</v>
      </c>
      <c r="H72">
        <f t="shared" si="4"/>
        <v>34</v>
      </c>
      <c r="I72">
        <f t="shared" si="4"/>
        <v>27</v>
      </c>
      <c r="J72">
        <f t="shared" si="4"/>
        <v>24</v>
      </c>
      <c r="K72">
        <f t="shared" si="4"/>
        <v>34</v>
      </c>
      <c r="L72">
        <f t="shared" si="4"/>
        <v>35</v>
      </c>
      <c r="M72">
        <f t="shared" si="4"/>
        <v>6</v>
      </c>
      <c r="N72">
        <f t="shared" si="4"/>
        <v>22</v>
      </c>
      <c r="O72">
        <f t="shared" si="4"/>
        <v>5</v>
      </c>
      <c r="P72">
        <f t="shared" si="4"/>
        <v>35</v>
      </c>
      <c r="Q72">
        <f t="shared" si="4"/>
        <v>10</v>
      </c>
      <c r="R72">
        <f t="shared" si="4"/>
        <v>30</v>
      </c>
      <c r="S72">
        <f t="shared" si="4"/>
        <v>6</v>
      </c>
      <c r="T72">
        <f t="shared" si="4"/>
        <v>7</v>
      </c>
      <c r="U72">
        <f t="shared" si="4"/>
        <v>6</v>
      </c>
      <c r="V72">
        <f t="shared" si="4"/>
        <v>13</v>
      </c>
      <c r="W72">
        <f t="shared" si="4"/>
        <v>23</v>
      </c>
      <c r="X72">
        <f t="shared" si="4"/>
        <v>19</v>
      </c>
      <c r="Y72">
        <f t="shared" si="4"/>
        <v>7</v>
      </c>
      <c r="Z72">
        <f t="shared" si="4"/>
        <v>33</v>
      </c>
      <c r="AA72">
        <f t="shared" si="4"/>
        <v>35</v>
      </c>
    </row>
    <row r="73" spans="1:27" ht="17.399999999999999" x14ac:dyDescent="0.4">
      <c r="A73" s="26" t="s">
        <v>277</v>
      </c>
      <c r="B73" t="s">
        <v>44</v>
      </c>
      <c r="C73">
        <f t="shared" si="1"/>
        <v>1</v>
      </c>
      <c r="D73">
        <f t="shared" si="4"/>
        <v>2</v>
      </c>
      <c r="E73">
        <f t="shared" si="4"/>
        <v>2</v>
      </c>
      <c r="F73">
        <f t="shared" si="4"/>
        <v>11</v>
      </c>
      <c r="G73">
        <f t="shared" si="4"/>
        <v>1</v>
      </c>
      <c r="H73">
        <f t="shared" si="4"/>
        <v>2</v>
      </c>
      <c r="I73">
        <f t="shared" si="4"/>
        <v>1</v>
      </c>
      <c r="J73">
        <f t="shared" si="4"/>
        <v>1</v>
      </c>
      <c r="K73">
        <f t="shared" si="4"/>
        <v>6</v>
      </c>
      <c r="L73">
        <f t="shared" si="4"/>
        <v>3</v>
      </c>
      <c r="M73">
        <f t="shared" si="4"/>
        <v>1</v>
      </c>
      <c r="N73">
        <f t="shared" si="4"/>
        <v>6</v>
      </c>
      <c r="O73">
        <f t="shared" si="4"/>
        <v>2</v>
      </c>
      <c r="P73">
        <f t="shared" si="4"/>
        <v>4</v>
      </c>
      <c r="Q73">
        <f t="shared" si="4"/>
        <v>2</v>
      </c>
      <c r="R73">
        <f t="shared" si="4"/>
        <v>6</v>
      </c>
      <c r="S73">
        <f t="shared" si="4"/>
        <v>3</v>
      </c>
      <c r="T73">
        <f t="shared" si="4"/>
        <v>18</v>
      </c>
      <c r="U73">
        <f t="shared" si="4"/>
        <v>11</v>
      </c>
      <c r="V73">
        <f t="shared" si="4"/>
        <v>2</v>
      </c>
      <c r="W73">
        <f t="shared" si="4"/>
        <v>1</v>
      </c>
      <c r="X73">
        <f t="shared" si="4"/>
        <v>27</v>
      </c>
      <c r="Y73">
        <f t="shared" si="4"/>
        <v>27</v>
      </c>
      <c r="Z73">
        <f t="shared" si="4"/>
        <v>3</v>
      </c>
      <c r="AA73">
        <f t="shared" si="4"/>
        <v>12</v>
      </c>
    </row>
  </sheetData>
  <autoFilter ref="A1:AA36" xr:uid="{00000000-0009-0000-0000-000003000000}">
    <sortState xmlns:xlrd2="http://schemas.microsoft.com/office/spreadsheetml/2017/richdata2" ref="A2:AA36">
      <sortCondition ref="B1:B36"/>
    </sortState>
  </autoFilter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48"/>
  <sheetViews>
    <sheetView zoomScaleNormal="100" workbookViewId="0">
      <selection activeCell="M1" sqref="M1:AZ1"/>
    </sheetView>
  </sheetViews>
  <sheetFormatPr defaultRowHeight="13.2" x14ac:dyDescent="0.25"/>
  <cols>
    <col min="1" max="1" width="4.109375" customWidth="1"/>
    <col min="2" max="2" width="8" customWidth="1"/>
    <col min="3" max="3" width="14.44140625" customWidth="1"/>
    <col min="8" max="8" width="9.33203125" customWidth="1"/>
    <col min="14" max="14" width="25.33203125" customWidth="1"/>
  </cols>
  <sheetData>
    <row r="1" spans="2:32" ht="13.8" x14ac:dyDescent="0.25">
      <c r="K1" s="4"/>
      <c r="L1" s="4" t="s">
        <v>203</v>
      </c>
      <c r="M1" s="4" t="s">
        <v>204</v>
      </c>
      <c r="N1" s="4" t="s">
        <v>205</v>
      </c>
      <c r="O1" s="4" t="s">
        <v>203</v>
      </c>
      <c r="P1" s="5" t="s">
        <v>206</v>
      </c>
      <c r="Q1" s="6"/>
      <c r="R1" t="s">
        <v>207</v>
      </c>
      <c r="S1" t="s">
        <v>208</v>
      </c>
      <c r="V1" t="str">
        <f>C2</f>
        <v>Korea, Rep.</v>
      </c>
      <c r="W1" t="s">
        <v>209</v>
      </c>
      <c r="AF1" s="4"/>
    </row>
    <row r="2" spans="2:32" ht="12.75" customHeight="1" x14ac:dyDescent="0.25">
      <c r="B2" s="25" t="s">
        <v>210</v>
      </c>
      <c r="C2" t="s">
        <v>414</v>
      </c>
      <c r="F2" s="11" t="s">
        <v>547</v>
      </c>
      <c r="G2" s="11" t="s">
        <v>548</v>
      </c>
      <c r="H2" s="1" t="s">
        <v>549</v>
      </c>
      <c r="K2" s="50" t="s">
        <v>246</v>
      </c>
      <c r="L2" s="48">
        <f>VLOOKUP($C$2,OECD!$A$2:$CD$36,54,FALSE)</f>
        <v>5</v>
      </c>
      <c r="M2" s="49">
        <f>VLOOKUP($C$2,OECD!$A$2:$CD$36,53,FALSE)</f>
        <v>0.54321414928739398</v>
      </c>
      <c r="N2" s="7" t="s">
        <v>247</v>
      </c>
      <c r="P2" s="8"/>
      <c r="U2" t="str">
        <f>K2</f>
        <v>ICT</v>
      </c>
      <c r="V2" s="9">
        <f>M2</f>
        <v>0.54321414928739398</v>
      </c>
      <c r="W2" s="9">
        <f>OECD!BA37</f>
        <v>0.4017814795335542</v>
      </c>
      <c r="AF2" s="10"/>
    </row>
    <row r="3" spans="2:32" x14ac:dyDescent="0.25">
      <c r="F3">
        <v>2019</v>
      </c>
      <c r="G3" s="7">
        <f>VLOOKUP($C$2,OECD!$A$2:$CD$36,4,FALSE)</f>
        <v>14</v>
      </c>
      <c r="H3" s="8">
        <f>VLOOKUP($C$2,OECD!$A$2:$CD$36,3,FALSE)</f>
        <v>0.38848959902822916</v>
      </c>
      <c r="K3" s="50"/>
      <c r="L3" s="48"/>
      <c r="M3" s="49"/>
      <c r="N3" s="7" t="s">
        <v>249</v>
      </c>
      <c r="P3" s="8"/>
      <c r="U3" t="str">
        <f>K5</f>
        <v>R&amp;D</v>
      </c>
      <c r="V3" s="9">
        <f>M5</f>
        <v>0.34281902813613246</v>
      </c>
      <c r="W3" s="9">
        <f>OECD!BC37</f>
        <v>0.28701894504613873</v>
      </c>
      <c r="AF3" s="10"/>
    </row>
    <row r="4" spans="2:32" ht="13.8" x14ac:dyDescent="0.25">
      <c r="B4" s="11" t="s">
        <v>214</v>
      </c>
      <c r="C4" s="11" t="s">
        <v>444</v>
      </c>
      <c r="D4" s="1" t="s">
        <v>546</v>
      </c>
      <c r="F4">
        <v>2018</v>
      </c>
      <c r="G4" s="7">
        <f>VLOOKUP($C$2,OECD!$A$2:$CD$36,74,FALSE)</f>
        <v>25</v>
      </c>
      <c r="H4" s="8">
        <f>VLOOKUP($C$2,OECD!$A$2:$CD$36,73,FALSE)</f>
        <v>0.43289199471473694</v>
      </c>
      <c r="K4" s="50"/>
      <c r="L4" s="48"/>
      <c r="M4" s="49"/>
      <c r="N4" s="7" t="s">
        <v>251</v>
      </c>
      <c r="P4" s="8"/>
      <c r="U4" t="str">
        <f>K10</f>
        <v>Governance</v>
      </c>
      <c r="V4" s="9">
        <f>M10</f>
        <v>0.47536147991951994</v>
      </c>
      <c r="W4" s="9">
        <f>OECD!BE37</f>
        <v>0.47927435885729081</v>
      </c>
      <c r="AF4" s="10"/>
    </row>
    <row r="5" spans="2:32" ht="13.5" customHeight="1" x14ac:dyDescent="0.35">
      <c r="B5" s="28" t="s">
        <v>278</v>
      </c>
      <c r="C5">
        <v>15</v>
      </c>
      <c r="D5" s="47">
        <v>13</v>
      </c>
      <c r="F5">
        <v>2017</v>
      </c>
      <c r="G5" s="7">
        <f>VLOOKUP($C$2,OECD!$A$2:$CD$36,76,FALSE)</f>
        <v>27</v>
      </c>
      <c r="H5" s="8">
        <f>VLOOKUP($C$2,OECD!$A$2:$CD$36,75,FALSE)</f>
        <v>0.42303740978240967</v>
      </c>
      <c r="K5" s="50" t="s">
        <v>253</v>
      </c>
      <c r="L5" s="48">
        <f>VLOOKUP($C$2,OECD!$A$2:$CD$36,56,FALSE)</f>
        <v>7</v>
      </c>
      <c r="M5" s="49">
        <f>VLOOKUP($C$2,OECD!$A$2:$CD$36,55,FALSE)</f>
        <v>0.34281902813613246</v>
      </c>
      <c r="N5" s="7" t="s">
        <v>254</v>
      </c>
      <c r="P5" s="8"/>
      <c r="U5" t="str">
        <f>K12</f>
        <v>Economy</v>
      </c>
      <c r="V5" s="9">
        <f>M12</f>
        <v>0.45188492443169509</v>
      </c>
      <c r="W5" s="9">
        <f>OECD!BG37</f>
        <v>0.37139453982159493</v>
      </c>
      <c r="AF5" s="10"/>
    </row>
    <row r="6" spans="2:32" ht="15.6" x14ac:dyDescent="0.35">
      <c r="B6" s="28" t="s">
        <v>279</v>
      </c>
      <c r="C6">
        <v>12</v>
      </c>
      <c r="D6" s="47">
        <v>14</v>
      </c>
      <c r="F6">
        <v>2016</v>
      </c>
      <c r="G6" s="7">
        <f>VLOOKUP($C$2,OECD!$A$2:$CD$36,78,FALSE)</f>
        <v>21</v>
      </c>
      <c r="H6" s="8">
        <f>VLOOKUP($C$2,OECD!$A$2:$CD$36,77,FALSE)</f>
        <v>0.46093102258104324</v>
      </c>
      <c r="K6" s="50"/>
      <c r="L6" s="48"/>
      <c r="M6" s="49"/>
      <c r="N6" s="7" t="s">
        <v>256</v>
      </c>
      <c r="P6" s="8"/>
      <c r="U6" t="str">
        <f>K14</f>
        <v>Education</v>
      </c>
      <c r="V6" s="9">
        <f>M14</f>
        <v>0.31147435930116718</v>
      </c>
      <c r="W6" s="9">
        <f>OECD!BI37</f>
        <v>0.35893794479360419</v>
      </c>
      <c r="AF6" s="10"/>
    </row>
    <row r="7" spans="2:32" ht="15.6" x14ac:dyDescent="0.35">
      <c r="B7" s="28" t="s">
        <v>280</v>
      </c>
      <c r="C7">
        <v>19</v>
      </c>
      <c r="D7" s="47">
        <v>18</v>
      </c>
      <c r="F7">
        <v>2015</v>
      </c>
      <c r="G7" s="7">
        <f>VLOOKUP($C$2,OECD!$A$2:$CD$36,80,FALSE)</f>
        <v>16</v>
      </c>
      <c r="H7" s="8">
        <f>VLOOKUP($C$2,OECD!$A$2:$CD$36,79,FALSE)</f>
        <v>0.53928213980232553</v>
      </c>
      <c r="K7" s="50"/>
      <c r="L7" s="48"/>
      <c r="M7" s="49"/>
      <c r="N7" s="7" t="s">
        <v>257</v>
      </c>
      <c r="P7" s="8"/>
      <c r="U7" t="str">
        <f>K20</f>
        <v>Culture
&amp;Tourism</v>
      </c>
      <c r="V7" s="9">
        <f>M20</f>
        <v>0.30226164498311947</v>
      </c>
      <c r="W7" s="9">
        <f>OECD!BK37</f>
        <v>0.29080662722928846</v>
      </c>
      <c r="AF7" s="10"/>
    </row>
    <row r="8" spans="2:32" ht="15.6" x14ac:dyDescent="0.35">
      <c r="B8" s="28" t="s">
        <v>221</v>
      </c>
      <c r="C8">
        <v>17</v>
      </c>
      <c r="D8" s="47">
        <v>16</v>
      </c>
      <c r="F8">
        <v>2014</v>
      </c>
      <c r="G8" s="7">
        <f>VLOOKUP($C$2,OECD!$A$2:$CD$36,82,FALSE)</f>
        <v>19</v>
      </c>
      <c r="H8" s="8">
        <f>VLOOKUP($C$2,OECD!$A$2:$CD$36,81,FALSE)</f>
        <v>0.51662139567662402</v>
      </c>
      <c r="K8" s="50" t="s">
        <v>259</v>
      </c>
      <c r="L8" s="48">
        <f>VLOOKUP($C$2,OECD!$A$2:$CD$36,70,FALSE)</f>
        <v>3</v>
      </c>
      <c r="M8" s="49">
        <f>VLOOKUP($C$2,OECD!$A$2:$CD$36,69,FALSE)</f>
        <v>0.53513220187700883</v>
      </c>
      <c r="N8" s="7" t="s">
        <v>262</v>
      </c>
      <c r="P8" s="8"/>
      <c r="U8" t="str">
        <f>K17</f>
        <v>Agriculture 
&amp;Food</v>
      </c>
      <c r="V8" s="9">
        <f>M17</f>
        <v>0.19370390766981899</v>
      </c>
      <c r="W8" s="9">
        <f>OECD!BM37</f>
        <v>0.22037602093389133</v>
      </c>
      <c r="AF8" s="10"/>
    </row>
    <row r="9" spans="2:32" ht="15.6" x14ac:dyDescent="0.35">
      <c r="B9" s="28" t="s">
        <v>223</v>
      </c>
      <c r="C9">
        <v>33</v>
      </c>
      <c r="D9" s="47">
        <v>33</v>
      </c>
      <c r="K9" s="50"/>
      <c r="L9" s="48"/>
      <c r="M9" s="49"/>
      <c r="N9" s="7" t="s">
        <v>260</v>
      </c>
      <c r="P9" s="8"/>
      <c r="U9" t="str">
        <f>K22</f>
        <v>Health 
&amp; Welfare</v>
      </c>
      <c r="V9" s="9">
        <f>M22</f>
        <v>0.32457431378798546</v>
      </c>
      <c r="W9" s="9">
        <f>OECD!BO37</f>
        <v>0.42354117614336817</v>
      </c>
      <c r="AF9" s="10"/>
    </row>
    <row r="10" spans="2:32" ht="15.6" x14ac:dyDescent="0.35">
      <c r="B10" s="29" t="s">
        <v>226</v>
      </c>
      <c r="C10">
        <v>27</v>
      </c>
      <c r="D10" s="47">
        <v>27</v>
      </c>
      <c r="K10" s="50" t="s">
        <v>236</v>
      </c>
      <c r="L10" s="48">
        <f>VLOOKUP($C$2,OECD!$A$2:$CD$36,58,FALSE)</f>
        <v>17</v>
      </c>
      <c r="M10" s="49">
        <f>VLOOKUP($C$2,OECD!$A$2:$CD$36,57,FALSE)</f>
        <v>0.47536147991951994</v>
      </c>
      <c r="N10" s="7" t="s">
        <v>239</v>
      </c>
      <c r="P10" s="8"/>
      <c r="U10" s="1" t="s">
        <v>365</v>
      </c>
      <c r="V10" s="9">
        <f>M8</f>
        <v>0.53513220187700883</v>
      </c>
      <c r="W10" s="9">
        <f>OECD!BQ37</f>
        <v>0.40650579657433961</v>
      </c>
      <c r="AF10" s="10"/>
    </row>
    <row r="11" spans="2:32" ht="15.6" x14ac:dyDescent="0.35">
      <c r="B11" s="29" t="s">
        <v>228</v>
      </c>
      <c r="C11">
        <v>1</v>
      </c>
      <c r="D11" s="47">
        <v>2</v>
      </c>
      <c r="K11" s="50"/>
      <c r="L11" s="48"/>
      <c r="M11" s="49"/>
      <c r="N11" s="14" t="s">
        <v>237</v>
      </c>
      <c r="P11" s="8"/>
      <c r="U11" t="str">
        <f>K24</f>
        <v>Environment</v>
      </c>
      <c r="V11" s="9">
        <f>M24</f>
        <v>0.40446996799134127</v>
      </c>
      <c r="W11" s="9">
        <f>OECD!BS37</f>
        <v>0.3849182358712106</v>
      </c>
      <c r="AF11" s="10"/>
    </row>
    <row r="12" spans="2:32" ht="15.6" x14ac:dyDescent="0.35">
      <c r="B12" s="29" t="s">
        <v>230</v>
      </c>
      <c r="C12">
        <v>21</v>
      </c>
      <c r="D12" s="47">
        <v>22</v>
      </c>
      <c r="K12" s="50" t="s">
        <v>219</v>
      </c>
      <c r="L12" s="48">
        <f>VLOOKUP($C$2,OECD!$A$2:$CD$36,60,FALSE)</f>
        <v>4</v>
      </c>
      <c r="M12" s="49">
        <f>VLOOKUP($C$2,OECD!$A$2:$CD$36,59,FALSE)</f>
        <v>0.45188492443169509</v>
      </c>
      <c r="N12" s="7" t="s">
        <v>222</v>
      </c>
      <c r="P12" s="8"/>
      <c r="U12" s="13"/>
      <c r="V12" s="12"/>
      <c r="AF12" s="10"/>
    </row>
    <row r="13" spans="2:32" ht="15.6" x14ac:dyDescent="0.35">
      <c r="B13" s="29" t="s">
        <v>282</v>
      </c>
      <c r="C13">
        <v>8</v>
      </c>
      <c r="D13" s="47">
        <v>7</v>
      </c>
      <c r="K13" s="50"/>
      <c r="L13" s="48"/>
      <c r="M13" s="49"/>
      <c r="N13" s="7" t="s">
        <v>220</v>
      </c>
      <c r="P13" s="8"/>
      <c r="U13" s="13"/>
      <c r="V13" s="12"/>
      <c r="AF13" s="10"/>
    </row>
    <row r="14" spans="2:32" ht="15.6" x14ac:dyDescent="0.35">
      <c r="B14" s="29" t="s">
        <v>234</v>
      </c>
      <c r="C14">
        <v>11</v>
      </c>
      <c r="D14" s="47">
        <v>10</v>
      </c>
      <c r="K14" s="51" t="s">
        <v>224</v>
      </c>
      <c r="L14" s="48">
        <f>VLOOKUP($C$2,OECD!$A$2:$CD$36,62,FALSE)</f>
        <v>25</v>
      </c>
      <c r="M14" s="49">
        <f>VLOOKUP($C$2,OECD!$A$2:$CD$36,61,FALSE)</f>
        <v>0.31147435930116718</v>
      </c>
      <c r="N14" s="7" t="s">
        <v>225</v>
      </c>
      <c r="P14" s="8"/>
      <c r="AF14" s="10"/>
    </row>
    <row r="15" spans="2:32" ht="13.5" customHeight="1" x14ac:dyDescent="0.35">
      <c r="B15" s="29" t="s">
        <v>281</v>
      </c>
      <c r="C15">
        <v>14</v>
      </c>
      <c r="D15" s="47">
        <v>11</v>
      </c>
      <c r="K15" s="51"/>
      <c r="L15" s="48"/>
      <c r="M15" s="49"/>
      <c r="N15" s="7" t="s">
        <v>227</v>
      </c>
      <c r="P15" s="8"/>
      <c r="U15" s="15"/>
      <c r="AF15" s="10"/>
    </row>
    <row r="16" spans="2:32" ht="15.6" x14ac:dyDescent="0.35">
      <c r="B16" s="28" t="s">
        <v>238</v>
      </c>
      <c r="C16">
        <v>31</v>
      </c>
      <c r="D16" s="47">
        <v>30</v>
      </c>
      <c r="K16" s="51"/>
      <c r="L16" s="48"/>
      <c r="M16" s="49"/>
      <c r="N16" s="7" t="s">
        <v>229</v>
      </c>
      <c r="P16" s="8"/>
      <c r="V16" s="9"/>
      <c r="AF16" s="10"/>
    </row>
    <row r="17" spans="2:32" ht="13.5" customHeight="1" x14ac:dyDescent="0.35">
      <c r="B17" s="28" t="s">
        <v>240</v>
      </c>
      <c r="C17">
        <v>30</v>
      </c>
      <c r="D17" s="47">
        <v>29</v>
      </c>
      <c r="K17" s="50" t="s">
        <v>211</v>
      </c>
      <c r="L17" s="48">
        <f>VLOOKUP($C$2,OECD!$A$2:$CD$36,66,FALSE)</f>
        <v>22</v>
      </c>
      <c r="M17" s="49">
        <f>VLOOKUP($C$2,OECD!$A$2:$CD$36,65,FALSE)</f>
        <v>0.19370390766981899</v>
      </c>
      <c r="N17" s="7" t="s">
        <v>212</v>
      </c>
      <c r="P17" s="8"/>
      <c r="AF17" s="10"/>
    </row>
    <row r="18" spans="2:32" ht="15.6" x14ac:dyDescent="0.35">
      <c r="B18" s="28" t="s">
        <v>243</v>
      </c>
      <c r="C18">
        <v>6</v>
      </c>
      <c r="D18" s="47">
        <v>15</v>
      </c>
      <c r="K18" s="50"/>
      <c r="L18" s="48"/>
      <c r="M18" s="49"/>
      <c r="N18" s="7" t="s">
        <v>213</v>
      </c>
      <c r="P18" s="8"/>
      <c r="U18" s="13"/>
      <c r="AF18" s="10"/>
    </row>
    <row r="19" spans="2:32" ht="15.6" x14ac:dyDescent="0.35">
      <c r="B19" s="28" t="s">
        <v>245</v>
      </c>
      <c r="C19">
        <v>16</v>
      </c>
      <c r="D19" s="47">
        <v>17</v>
      </c>
      <c r="K19" s="50"/>
      <c r="L19" s="48"/>
      <c r="M19" s="49"/>
      <c r="N19" s="7" t="s">
        <v>215</v>
      </c>
      <c r="P19" s="8"/>
      <c r="V19" s="9"/>
      <c r="AF19" s="10"/>
    </row>
    <row r="20" spans="2:32" ht="20.399999999999999" x14ac:dyDescent="0.35">
      <c r="B20" s="28" t="s">
        <v>248</v>
      </c>
      <c r="C20">
        <v>26</v>
      </c>
      <c r="D20" s="47">
        <v>24</v>
      </c>
      <c r="K20" s="50" t="s">
        <v>216</v>
      </c>
      <c r="L20" s="48">
        <f>VLOOKUP($C$2,OECD!$A$2:$CD$36,64,FALSE)</f>
        <v>14</v>
      </c>
      <c r="M20" s="49">
        <f>VLOOKUP($C$2,OECD!$A$2:$CD$36,63,FALSE)</f>
        <v>0.30226164498311947</v>
      </c>
      <c r="N20" s="7" t="s">
        <v>217</v>
      </c>
      <c r="P20" s="8"/>
      <c r="V20" s="12"/>
      <c r="AF20" s="10"/>
    </row>
    <row r="21" spans="2:32" ht="15.6" x14ac:dyDescent="0.35">
      <c r="B21" s="28" t="s">
        <v>250</v>
      </c>
      <c r="C21">
        <v>23</v>
      </c>
      <c r="D21" s="47">
        <v>21</v>
      </c>
      <c r="I21" t="s">
        <v>209</v>
      </c>
      <c r="K21" s="50"/>
      <c r="L21" s="48"/>
      <c r="M21" s="49"/>
      <c r="N21" s="7" t="s">
        <v>218</v>
      </c>
      <c r="P21" s="8"/>
      <c r="Y21" s="11"/>
      <c r="AF21" s="10"/>
    </row>
    <row r="22" spans="2:32" ht="20.399999999999999" x14ac:dyDescent="0.35">
      <c r="B22" s="29" t="s">
        <v>252</v>
      </c>
      <c r="C22">
        <v>18</v>
      </c>
      <c r="D22" s="47">
        <v>20</v>
      </c>
      <c r="F22" t="s">
        <v>264</v>
      </c>
      <c r="G22" s="7">
        <f>VLOOKUP($C$2,OECD!$A$2:$CD$36,6,FALSE)</f>
        <v>4</v>
      </c>
      <c r="H22" s="8">
        <f>VLOOKUP($C$2,OECD!$A$2:$CD$36,5,FALSE)</f>
        <v>0.35657673516972288</v>
      </c>
      <c r="I22">
        <f>OECD!E37</f>
        <v>0.29332578493035211</v>
      </c>
      <c r="K22" s="50" t="s">
        <v>241</v>
      </c>
      <c r="L22" s="48">
        <f>VLOOKUP($C$2,OECD!$A$2:$CD$36,68,FALSE)</f>
        <v>29</v>
      </c>
      <c r="M22" s="49">
        <f>VLOOKUP($C$2,OECD!$A$2:$CD$36,67,FALSE)</f>
        <v>0.32457431378798546</v>
      </c>
      <c r="N22" s="7" t="s">
        <v>242</v>
      </c>
      <c r="P22" s="8"/>
      <c r="R22" t="s">
        <v>255</v>
      </c>
      <c r="S22" t="s">
        <v>208</v>
      </c>
      <c r="V22" s="12"/>
      <c r="Y22" s="11"/>
      <c r="AF22" s="10"/>
    </row>
    <row r="23" spans="2:32" ht="15.6" x14ac:dyDescent="0.35">
      <c r="B23" s="29" t="s">
        <v>283</v>
      </c>
      <c r="C23">
        <v>25</v>
      </c>
      <c r="D23" s="47">
        <v>25</v>
      </c>
      <c r="F23" t="s">
        <v>266</v>
      </c>
      <c r="G23" s="7">
        <f>VLOOKUP($C$2,OECD!$A$2:$CD$36,8,FALSE)</f>
        <v>17</v>
      </c>
      <c r="H23" s="8">
        <f>VLOOKUP($C$2,OECD!$A$2:$CD$36,7,FALSE)</f>
        <v>0.43718010531918794</v>
      </c>
      <c r="I23">
        <f>OECD!G37</f>
        <v>0.42080644225086283</v>
      </c>
      <c r="K23" s="50"/>
      <c r="L23" s="48"/>
      <c r="M23" s="49"/>
      <c r="N23" s="16" t="s">
        <v>244</v>
      </c>
      <c r="P23" s="8"/>
      <c r="Y23" s="11"/>
      <c r="AF23" s="10"/>
    </row>
    <row r="24" spans="2:32" ht="15.6" x14ac:dyDescent="0.35">
      <c r="B24" s="29" t="s">
        <v>284</v>
      </c>
      <c r="C24">
        <v>29</v>
      </c>
      <c r="D24" s="47">
        <v>32</v>
      </c>
      <c r="F24" t="s">
        <v>268</v>
      </c>
      <c r="G24" s="7">
        <f>VLOOKUP($C$2,OECD!$A$2:$CD$36,10,FALSE)</f>
        <v>11</v>
      </c>
      <c r="H24" s="8">
        <f>VLOOKUP($C$2,OECD!$A$2:$CD$36,9,FALSE)</f>
        <v>0.41974814097089358</v>
      </c>
      <c r="I24">
        <f>OECD!I37</f>
        <v>0.3610775971725837</v>
      </c>
      <c r="K24" s="51" t="s">
        <v>231</v>
      </c>
      <c r="L24" s="48">
        <f>VLOOKUP($C$2,OECD!$A$2:$CD$36,72,FALSE)</f>
        <v>18</v>
      </c>
      <c r="M24" s="49">
        <f>VLOOKUP($C$2,OECD!$A$2:$CD$36,71,FALSE)</f>
        <v>0.40446996799134127</v>
      </c>
      <c r="N24" s="7" t="s">
        <v>232</v>
      </c>
      <c r="P24" s="8"/>
      <c r="Y24" s="11"/>
      <c r="AF24" s="10"/>
    </row>
    <row r="25" spans="2:32" ht="15.6" x14ac:dyDescent="0.35">
      <c r="B25" s="29" t="s">
        <v>258</v>
      </c>
      <c r="C25">
        <v>4</v>
      </c>
      <c r="D25" s="47">
        <v>5</v>
      </c>
      <c r="F25" t="s">
        <v>270</v>
      </c>
      <c r="G25" s="7">
        <f>VLOOKUP($C$2,OECD!$A$2:$CD$36,12,FALSE)</f>
        <v>25</v>
      </c>
      <c r="H25" s="8">
        <f>VLOOKUP($C$2,OECD!$A$2:$CD$36,11,FALSE)</f>
        <v>0.34045341465311224</v>
      </c>
      <c r="I25">
        <f>OECD!K37</f>
        <v>0.37461222086568402</v>
      </c>
      <c r="K25" s="51"/>
      <c r="L25" s="48"/>
      <c r="M25" s="49"/>
      <c r="N25" s="7" t="s">
        <v>235</v>
      </c>
      <c r="P25" s="8"/>
      <c r="Y25" s="11"/>
      <c r="AF25" s="10"/>
    </row>
    <row r="26" spans="2:32" ht="15.6" x14ac:dyDescent="0.35">
      <c r="B26" s="29" t="s">
        <v>261</v>
      </c>
      <c r="C26">
        <v>35</v>
      </c>
      <c r="D26" s="47">
        <v>34</v>
      </c>
      <c r="K26" s="51"/>
      <c r="L26" s="48"/>
      <c r="M26" s="49"/>
      <c r="N26" s="7" t="s">
        <v>233</v>
      </c>
      <c r="P26" s="8"/>
      <c r="Y26" s="11"/>
      <c r="AF26" s="10"/>
    </row>
    <row r="27" spans="2:32" ht="15.6" x14ac:dyDescent="0.35">
      <c r="B27" s="29" t="s">
        <v>285</v>
      </c>
      <c r="C27">
        <v>2</v>
      </c>
      <c r="D27" s="47">
        <v>3</v>
      </c>
      <c r="K27" s="17"/>
      <c r="L27" s="18"/>
      <c r="M27" s="10"/>
      <c r="O27" s="7"/>
      <c r="P27" s="8"/>
      <c r="Y27" s="11"/>
      <c r="AF27" s="10"/>
    </row>
    <row r="28" spans="2:32" ht="15.6" x14ac:dyDescent="0.35">
      <c r="B28" s="29" t="s">
        <v>263</v>
      </c>
      <c r="C28">
        <v>7</v>
      </c>
      <c r="D28" s="47">
        <v>12</v>
      </c>
      <c r="J28" s="19"/>
      <c r="K28" s="17"/>
      <c r="L28" s="18"/>
      <c r="M28" s="10"/>
      <c r="N28" s="7"/>
      <c r="O28" s="7"/>
      <c r="P28" s="8"/>
      <c r="Y28" s="11"/>
      <c r="Z28" s="20"/>
      <c r="AA28" s="11"/>
      <c r="AB28" s="20"/>
      <c r="AF28" s="10"/>
    </row>
    <row r="29" spans="2:32" ht="15.6" x14ac:dyDescent="0.35">
      <c r="B29" s="29" t="s">
        <v>265</v>
      </c>
      <c r="C29">
        <v>3</v>
      </c>
      <c r="D29" s="47">
        <v>4</v>
      </c>
      <c r="J29" s="19"/>
      <c r="K29" s="21"/>
      <c r="M29" s="22"/>
      <c r="Y29" s="23"/>
      <c r="Z29" s="20"/>
      <c r="AA29" s="23"/>
      <c r="AB29" s="20"/>
      <c r="AF29" s="10"/>
    </row>
    <row r="30" spans="2:32" ht="15.6" x14ac:dyDescent="0.35">
      <c r="B30" s="29" t="s">
        <v>267</v>
      </c>
      <c r="C30">
        <v>28</v>
      </c>
      <c r="D30" s="47">
        <v>28</v>
      </c>
      <c r="J30" s="19"/>
      <c r="K30" s="21"/>
      <c r="M30" s="22"/>
      <c r="Y30" s="24"/>
      <c r="Z30" s="20"/>
      <c r="AA30" s="24"/>
      <c r="AB30" s="20"/>
      <c r="AF30" s="10"/>
    </row>
    <row r="31" spans="2:32" ht="15.6" x14ac:dyDescent="0.35">
      <c r="B31" s="29" t="s">
        <v>269</v>
      </c>
      <c r="C31">
        <v>22</v>
      </c>
      <c r="D31" s="47">
        <v>26</v>
      </c>
      <c r="J31" s="19"/>
      <c r="M31" s="22"/>
      <c r="Y31" s="24"/>
      <c r="Z31" s="20"/>
      <c r="AA31" s="24"/>
      <c r="AB31" s="20"/>
      <c r="AF31" s="10"/>
    </row>
    <row r="32" spans="2:32" ht="15.6" x14ac:dyDescent="0.35">
      <c r="B32" s="29" t="s">
        <v>286</v>
      </c>
      <c r="C32">
        <v>32</v>
      </c>
      <c r="D32" s="47">
        <v>31</v>
      </c>
      <c r="Y32" s="23"/>
      <c r="Z32" s="20"/>
      <c r="AA32" s="23"/>
      <c r="AB32" s="20"/>
      <c r="AF32" s="10"/>
    </row>
    <row r="33" spans="2:32" ht="15.6" x14ac:dyDescent="0.35">
      <c r="B33" s="29" t="s">
        <v>271</v>
      </c>
      <c r="C33">
        <v>24</v>
      </c>
      <c r="D33" s="47">
        <v>23</v>
      </c>
      <c r="Y33" s="24"/>
      <c r="Z33" s="20"/>
      <c r="AA33" s="23"/>
      <c r="AB33" s="20"/>
      <c r="AF33" s="10"/>
    </row>
    <row r="34" spans="2:32" ht="15.6" x14ac:dyDescent="0.35">
      <c r="B34" s="29" t="s">
        <v>272</v>
      </c>
      <c r="C34">
        <v>20</v>
      </c>
      <c r="D34" s="47">
        <v>19</v>
      </c>
      <c r="L34" s="11"/>
      <c r="Y34" s="24"/>
      <c r="Z34" s="20"/>
      <c r="AA34" s="24"/>
      <c r="AB34" s="20"/>
      <c r="AF34" s="10"/>
    </row>
    <row r="35" spans="2:32" ht="15.6" x14ac:dyDescent="0.35">
      <c r="B35" s="29" t="s">
        <v>273</v>
      </c>
      <c r="C35">
        <v>10</v>
      </c>
      <c r="D35" s="47">
        <v>9</v>
      </c>
      <c r="L35" s="11"/>
      <c r="Y35" s="23"/>
      <c r="Z35" s="20"/>
      <c r="AA35" s="24"/>
      <c r="AB35" s="20"/>
      <c r="AF35" s="10"/>
    </row>
    <row r="36" spans="2:32" ht="15.6" x14ac:dyDescent="0.35">
      <c r="B36" s="28" t="s">
        <v>274</v>
      </c>
      <c r="C36">
        <v>5</v>
      </c>
      <c r="D36" s="47">
        <v>1</v>
      </c>
      <c r="L36" s="11"/>
      <c r="Y36" s="11"/>
      <c r="AF36" s="10"/>
    </row>
    <row r="37" spans="2:32" ht="15.6" x14ac:dyDescent="0.35">
      <c r="B37" s="29" t="s">
        <v>275</v>
      </c>
      <c r="C37">
        <v>34</v>
      </c>
      <c r="D37" s="47">
        <v>35</v>
      </c>
      <c r="L37" s="11"/>
      <c r="AF37" s="10"/>
    </row>
    <row r="38" spans="2:32" ht="15.6" x14ac:dyDescent="0.35">
      <c r="B38" s="28" t="s">
        <v>276</v>
      </c>
      <c r="C38">
        <v>13</v>
      </c>
      <c r="D38" s="47">
        <v>8</v>
      </c>
      <c r="L38" s="11"/>
      <c r="AF38" s="10"/>
    </row>
    <row r="39" spans="2:32" ht="15.6" x14ac:dyDescent="0.35">
      <c r="B39" s="28" t="s">
        <v>277</v>
      </c>
      <c r="C39">
        <v>9</v>
      </c>
      <c r="D39" s="47">
        <v>6</v>
      </c>
      <c r="L39" s="11"/>
      <c r="AF39" s="10"/>
    </row>
    <row r="40" spans="2:32" ht="13.8" x14ac:dyDescent="0.25">
      <c r="I40" s="11"/>
      <c r="J40" s="11"/>
      <c r="L40" s="11"/>
      <c r="AF40" s="10"/>
    </row>
    <row r="41" spans="2:32" ht="13.8" x14ac:dyDescent="0.25">
      <c r="L41" s="11"/>
      <c r="V41" s="11"/>
      <c r="AF41" s="10"/>
    </row>
    <row r="42" spans="2:32" ht="13.8" x14ac:dyDescent="0.25">
      <c r="L42" s="11"/>
    </row>
    <row r="43" spans="2:32" ht="13.8" x14ac:dyDescent="0.25">
      <c r="L43" s="11"/>
    </row>
    <row r="44" spans="2:32" ht="13.8" x14ac:dyDescent="0.25">
      <c r="L44" s="11"/>
    </row>
    <row r="48" spans="2:32" x14ac:dyDescent="0.25">
      <c r="V48" s="10"/>
    </row>
  </sheetData>
  <phoneticPr fontId="7" type="noConversion"/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2"/>
  <sheetViews>
    <sheetView topLeftCell="A25" workbookViewId="0">
      <selection activeCell="AC25" sqref="AC1:CB1048576"/>
    </sheetView>
  </sheetViews>
  <sheetFormatPr defaultColWidth="9.109375" defaultRowHeight="14.4" x14ac:dyDescent="0.3"/>
  <cols>
    <col min="1" max="12" width="9.109375" style="70"/>
    <col min="13" max="13" width="14" style="70" customWidth="1"/>
    <col min="14" max="20" width="9.109375" style="70"/>
    <col min="21" max="21" width="11.6640625" style="70" customWidth="1"/>
    <col min="22" max="16384" width="9.109375" style="70"/>
  </cols>
  <sheetData>
    <row r="1" spans="1:28" x14ac:dyDescent="0.3">
      <c r="A1" s="70" t="s">
        <v>602</v>
      </c>
      <c r="B1" s="70" t="s">
        <v>9</v>
      </c>
      <c r="C1" s="70" t="s">
        <v>589</v>
      </c>
      <c r="D1" s="70" t="s">
        <v>424</v>
      </c>
      <c r="E1" s="70" t="s">
        <v>425</v>
      </c>
      <c r="F1" s="70" t="s">
        <v>590</v>
      </c>
      <c r="G1" s="70" t="s">
        <v>591</v>
      </c>
      <c r="H1" s="70" t="s">
        <v>592</v>
      </c>
      <c r="I1" s="70" t="s">
        <v>426</v>
      </c>
      <c r="J1" s="70" t="s">
        <v>427</v>
      </c>
      <c r="K1" s="70" t="s">
        <v>593</v>
      </c>
      <c r="L1" s="70" t="s">
        <v>594</v>
      </c>
      <c r="M1" s="11" t="s">
        <v>636</v>
      </c>
      <c r="N1" s="11" t="s">
        <v>635</v>
      </c>
      <c r="O1" s="70" t="s">
        <v>595</v>
      </c>
      <c r="P1" s="70" t="s">
        <v>430</v>
      </c>
      <c r="Q1" s="70" t="s">
        <v>431</v>
      </c>
      <c r="R1" s="70" t="s">
        <v>596</v>
      </c>
      <c r="S1" s="70" t="s">
        <v>597</v>
      </c>
      <c r="T1" s="70" t="s">
        <v>598</v>
      </c>
      <c r="U1" s="70" t="s">
        <v>599</v>
      </c>
      <c r="V1" s="70" t="s">
        <v>600</v>
      </c>
      <c r="W1" s="70" t="s">
        <v>601</v>
      </c>
      <c r="X1" s="70" t="s">
        <v>432</v>
      </c>
      <c r="Y1" s="70" t="s">
        <v>433</v>
      </c>
      <c r="Z1" s="70" t="s">
        <v>434</v>
      </c>
      <c r="AA1" s="70" t="s">
        <v>435</v>
      </c>
    </row>
    <row r="2" spans="1:28" x14ac:dyDescent="0.3">
      <c r="A2" s="47" t="s">
        <v>507</v>
      </c>
      <c r="B2" s="70" t="s">
        <v>10</v>
      </c>
      <c r="C2">
        <v>0.76038163652289781</v>
      </c>
      <c r="D2">
        <v>0.39613365919207844</v>
      </c>
      <c r="E2">
        <v>0.34161942657224992</v>
      </c>
      <c r="F2">
        <v>0.40209903531535279</v>
      </c>
      <c r="G2">
        <v>0.21993358615866412</v>
      </c>
      <c r="H2">
        <v>0.40774733785654732</v>
      </c>
      <c r="I2">
        <v>0.53869954969234923</v>
      </c>
      <c r="J2">
        <v>0.53002642129733091</v>
      </c>
      <c r="K2">
        <v>0.60394002746232223</v>
      </c>
      <c r="L2">
        <v>0.56616676232490271</v>
      </c>
      <c r="M2">
        <v>0.41571341248255478</v>
      </c>
      <c r="N2">
        <v>0.48038340937369262</v>
      </c>
      <c r="O2">
        <v>0.3771378360413189</v>
      </c>
      <c r="P2">
        <v>0.64300359920756178</v>
      </c>
      <c r="Q2">
        <v>0.23712488617674454</v>
      </c>
      <c r="R2">
        <v>9.309944245701067E-2</v>
      </c>
      <c r="S2">
        <v>0.4173047309652147</v>
      </c>
      <c r="T2">
        <v>0.42648704450692071</v>
      </c>
      <c r="U2">
        <v>0.14784399971676665</v>
      </c>
      <c r="V2">
        <v>0.30754998144863149</v>
      </c>
      <c r="W2">
        <v>0.56559033087380695</v>
      </c>
      <c r="X2">
        <v>0.41839155702890474</v>
      </c>
      <c r="Y2">
        <v>0.57650488986561244</v>
      </c>
      <c r="Z2">
        <v>0.33511770069802521</v>
      </c>
      <c r="AA2">
        <v>0.34179917739529198</v>
      </c>
      <c r="AB2"/>
    </row>
    <row r="3" spans="1:28" x14ac:dyDescent="0.3">
      <c r="A3" s="47" t="s">
        <v>279</v>
      </c>
      <c r="B3" s="70" t="s">
        <v>11</v>
      </c>
      <c r="C3">
        <v>0.51002545459567505</v>
      </c>
      <c r="D3">
        <v>0.40409771712527409</v>
      </c>
      <c r="E3">
        <v>0.31481505693837869</v>
      </c>
      <c r="F3">
        <v>0.35298870681817351</v>
      </c>
      <c r="G3">
        <v>0.23717490388448262</v>
      </c>
      <c r="H3">
        <v>0.40466213712487697</v>
      </c>
      <c r="I3">
        <v>0.46534881257809818</v>
      </c>
      <c r="J3">
        <v>0.49533810902374431</v>
      </c>
      <c r="K3">
        <v>0.46989082391212561</v>
      </c>
      <c r="L3">
        <v>0.44732122461878576</v>
      </c>
      <c r="M3">
        <v>0.42924226587771253</v>
      </c>
      <c r="N3">
        <v>0.41039599450240666</v>
      </c>
      <c r="O3">
        <v>0.38364147666825371</v>
      </c>
      <c r="P3">
        <v>0.35709573495997488</v>
      </c>
      <c r="Q3">
        <v>0.45883991499574622</v>
      </c>
      <c r="R3">
        <v>0.32018861633716533</v>
      </c>
      <c r="S3">
        <v>0.13641425478617572</v>
      </c>
      <c r="T3">
        <v>0.13789899112235404</v>
      </c>
      <c r="U3">
        <v>0.15104711220411915</v>
      </c>
      <c r="V3">
        <v>0.30559962166364846</v>
      </c>
      <c r="W3">
        <v>0.52831472619541009</v>
      </c>
      <c r="X3">
        <v>0.57619479747561075</v>
      </c>
      <c r="Y3">
        <v>0.30977896405977468</v>
      </c>
      <c r="Z3">
        <v>0.47187351655483806</v>
      </c>
      <c r="AA3">
        <v>0.45834052074638926</v>
      </c>
      <c r="AB3"/>
    </row>
    <row r="4" spans="1:28" x14ac:dyDescent="0.3">
      <c r="A4" s="47" t="s">
        <v>280</v>
      </c>
      <c r="B4" s="70" t="s">
        <v>12</v>
      </c>
      <c r="C4">
        <v>0.38698851450678512</v>
      </c>
      <c r="D4">
        <v>0.37215992310131368</v>
      </c>
      <c r="E4">
        <v>0.34199421579461226</v>
      </c>
      <c r="F4">
        <v>0.30194950448052987</v>
      </c>
      <c r="G4">
        <v>0.20213223997263849</v>
      </c>
      <c r="H4">
        <v>0.38905732605715132</v>
      </c>
      <c r="I4">
        <v>0.4448115024317823</v>
      </c>
      <c r="J4">
        <v>0.41744685583537178</v>
      </c>
      <c r="K4">
        <v>0.49865350603782088</v>
      </c>
      <c r="L4">
        <v>0.36343670979457199</v>
      </c>
      <c r="M4">
        <v>0.40440990773059726</v>
      </c>
      <c r="N4">
        <v>0.40643315490983523</v>
      </c>
      <c r="O4">
        <v>0.37060526405697392</v>
      </c>
      <c r="P4">
        <v>0.46852631683339235</v>
      </c>
      <c r="Q4">
        <v>0.49897407750267553</v>
      </c>
      <c r="R4">
        <v>0.32833746617506399</v>
      </c>
      <c r="S4">
        <v>0.11292862616442692</v>
      </c>
      <c r="T4">
        <v>0.15909848114929964</v>
      </c>
      <c r="U4">
        <v>0.2328883705805157</v>
      </c>
      <c r="V4">
        <v>0.1562393731411065</v>
      </c>
      <c r="W4">
        <v>0.48078574406364788</v>
      </c>
      <c r="X4">
        <v>0.44945235969862152</v>
      </c>
      <c r="Y4">
        <v>0.23312440933114781</v>
      </c>
      <c r="Z4">
        <v>0.37583636452866037</v>
      </c>
      <c r="AA4">
        <v>0.471266302376257</v>
      </c>
      <c r="AB4"/>
    </row>
    <row r="5" spans="1:28" x14ac:dyDescent="0.3">
      <c r="A5" s="47" t="s">
        <v>221</v>
      </c>
      <c r="B5" s="70" t="s">
        <v>13</v>
      </c>
      <c r="C5">
        <v>0.67594723482246943</v>
      </c>
      <c r="D5">
        <v>0.38235382745451135</v>
      </c>
      <c r="E5">
        <v>0.41123677722115359</v>
      </c>
      <c r="F5">
        <v>0.37743648970101479</v>
      </c>
      <c r="G5">
        <v>0.25461151010278193</v>
      </c>
      <c r="H5">
        <v>0.38919762035316685</v>
      </c>
      <c r="I5">
        <v>0.58429550380211615</v>
      </c>
      <c r="J5">
        <v>0.55107513674417241</v>
      </c>
      <c r="K5">
        <v>0.69424542751674467</v>
      </c>
      <c r="L5">
        <v>0.57815372252079977</v>
      </c>
      <c r="M5">
        <v>0.4524279883356096</v>
      </c>
      <c r="N5">
        <v>0.42657382103732416</v>
      </c>
      <c r="O5">
        <v>0.17606895991095575</v>
      </c>
      <c r="P5">
        <v>0.5800393971159844</v>
      </c>
      <c r="Q5">
        <v>0.16810420287756622</v>
      </c>
      <c r="R5">
        <v>9.6712076243016268E-2</v>
      </c>
      <c r="S5">
        <v>0.37056110941076381</v>
      </c>
      <c r="T5">
        <v>4.080171991422217E-2</v>
      </c>
      <c r="U5">
        <v>0.22082650276414453</v>
      </c>
      <c r="V5">
        <v>0.26786701745629332</v>
      </c>
      <c r="W5">
        <v>0.57953665409511035</v>
      </c>
      <c r="X5">
        <v>0.50820260467500467</v>
      </c>
      <c r="Y5">
        <v>0.60296367728454836</v>
      </c>
      <c r="Z5">
        <v>0.37110761386947871</v>
      </c>
      <c r="AA5">
        <v>0.3033937901397456</v>
      </c>
      <c r="AB5"/>
    </row>
    <row r="6" spans="1:28" x14ac:dyDescent="0.3">
      <c r="A6" s="47" t="s">
        <v>223</v>
      </c>
      <c r="B6" s="70" t="s">
        <v>15</v>
      </c>
      <c r="C6">
        <v>0.31092818263950989</v>
      </c>
      <c r="D6">
        <v>0.15905848946200388</v>
      </c>
      <c r="E6">
        <v>0.24336906528984273</v>
      </c>
      <c r="F6">
        <v>0.36840633814173251</v>
      </c>
      <c r="G6">
        <v>0.19022549361315202</v>
      </c>
      <c r="H6">
        <v>0.18189139967146312</v>
      </c>
      <c r="I6">
        <v>0.2708997119683243</v>
      </c>
      <c r="J6">
        <v>0.31972126051766481</v>
      </c>
      <c r="K6">
        <v>0.43268541651124293</v>
      </c>
      <c r="L6">
        <v>0.39789572318938959</v>
      </c>
      <c r="M6">
        <v>0.28392056060539078</v>
      </c>
      <c r="N6">
        <v>0.30148432862572949</v>
      </c>
      <c r="O6">
        <v>0.17260476647929507</v>
      </c>
      <c r="P6">
        <v>0.17102507604614955</v>
      </c>
      <c r="Q6">
        <v>0.44081084497066148</v>
      </c>
      <c r="R6">
        <v>0.11078853937793653</v>
      </c>
      <c r="S6">
        <v>0.18004133608589931</v>
      </c>
      <c r="T6">
        <v>0.12810779797241312</v>
      </c>
      <c r="U6">
        <v>8.4891425637611137E-2</v>
      </c>
      <c r="V6">
        <v>0.13747936316504444</v>
      </c>
      <c r="W6">
        <v>0.27381480728611296</v>
      </c>
      <c r="X6">
        <v>0.28825100859127756</v>
      </c>
      <c r="Y6">
        <v>0.41971217127066252</v>
      </c>
      <c r="Z6">
        <v>0.35732532791147426</v>
      </c>
      <c r="AA6">
        <v>0.34855006595794485</v>
      </c>
      <c r="AB6"/>
    </row>
    <row r="7" spans="1:28" x14ac:dyDescent="0.3">
      <c r="A7" s="47" t="s">
        <v>226</v>
      </c>
      <c r="B7" s="70" t="s">
        <v>16</v>
      </c>
      <c r="C7">
        <v>0.16308503808299851</v>
      </c>
      <c r="D7">
        <v>0.41621577741787902</v>
      </c>
      <c r="E7">
        <v>0.24016391689427419</v>
      </c>
      <c r="F7">
        <v>0.26930509404095904</v>
      </c>
      <c r="G7">
        <v>0.14228433688833575</v>
      </c>
      <c r="H7">
        <v>0.35423923649617395</v>
      </c>
      <c r="I7">
        <v>0.39031003461985897</v>
      </c>
      <c r="J7">
        <v>0.39267580932747753</v>
      </c>
      <c r="K7">
        <v>0.39543900986108299</v>
      </c>
      <c r="L7">
        <v>0.39892887185937259</v>
      </c>
      <c r="M7">
        <v>0.41868175816465564</v>
      </c>
      <c r="N7">
        <v>0.27128929434645577</v>
      </c>
      <c r="O7">
        <v>0.38632356919859345</v>
      </c>
      <c r="P7">
        <v>0.40599203381626814</v>
      </c>
      <c r="Q7">
        <v>3.6352831620442901E-2</v>
      </c>
      <c r="R7">
        <v>0.32608259150932023</v>
      </c>
      <c r="S7">
        <v>0.17874723976765522</v>
      </c>
      <c r="T7">
        <v>0.35796228657755552</v>
      </c>
      <c r="U7">
        <v>0.22108052408354431</v>
      </c>
      <c r="V7">
        <v>0.15919382652827307</v>
      </c>
      <c r="W7">
        <v>0.43361585632984778</v>
      </c>
      <c r="X7">
        <v>0.34894023293549503</v>
      </c>
      <c r="Y7">
        <v>0.31724125304229644</v>
      </c>
      <c r="Z7">
        <v>0.33862381775148565</v>
      </c>
      <c r="AA7">
        <v>0.34687080607460558</v>
      </c>
      <c r="AB7"/>
    </row>
    <row r="8" spans="1:28" x14ac:dyDescent="0.3">
      <c r="A8" s="47" t="s">
        <v>228</v>
      </c>
      <c r="B8" s="70" t="s">
        <v>18</v>
      </c>
      <c r="C8">
        <v>0.6802211990392828</v>
      </c>
      <c r="D8">
        <v>0.43327888501645256</v>
      </c>
      <c r="E8">
        <v>0.42096802400547179</v>
      </c>
      <c r="F8">
        <v>0.47623307844650581</v>
      </c>
      <c r="G8">
        <v>0.20974631866401006</v>
      </c>
      <c r="H8">
        <v>0.39342863659003241</v>
      </c>
      <c r="I8">
        <v>0.38028351384712089</v>
      </c>
      <c r="J8">
        <v>0.48735546040001204</v>
      </c>
      <c r="K8">
        <v>0.6170939082338559</v>
      </c>
      <c r="L8">
        <v>0.57875476269740367</v>
      </c>
      <c r="M8">
        <v>0.4075293047405924</v>
      </c>
      <c r="N8">
        <v>0.47818703713053529</v>
      </c>
      <c r="O8">
        <v>0.3712582078391049</v>
      </c>
      <c r="P8">
        <v>0.53869295145267482</v>
      </c>
      <c r="Q8">
        <v>0.41292859484117511</v>
      </c>
      <c r="R8">
        <v>0.24796828220992759</v>
      </c>
      <c r="S8">
        <v>0.2705239538538084</v>
      </c>
      <c r="T8">
        <v>0.21541171347869331</v>
      </c>
      <c r="U8">
        <v>0.16273883993615718</v>
      </c>
      <c r="V8">
        <v>0.1366700118302234</v>
      </c>
      <c r="W8">
        <v>0.48479032958943874</v>
      </c>
      <c r="X8">
        <v>0.53400840628807644</v>
      </c>
      <c r="Y8">
        <v>0.28471035774183368</v>
      </c>
      <c r="Z8">
        <v>0.42653807041536351</v>
      </c>
      <c r="AA8">
        <v>0.43009109736082313</v>
      </c>
      <c r="AB8"/>
    </row>
    <row r="9" spans="1:28" x14ac:dyDescent="0.3">
      <c r="A9" s="47" t="s">
        <v>230</v>
      </c>
      <c r="B9" s="70" t="s">
        <v>20</v>
      </c>
      <c r="C9">
        <v>0.38701236252696258</v>
      </c>
      <c r="D9">
        <v>0.32788050322009621</v>
      </c>
      <c r="E9">
        <v>0.24369256951486098</v>
      </c>
      <c r="F9">
        <v>0.31140515510882516</v>
      </c>
      <c r="G9">
        <v>0.15367781006086964</v>
      </c>
      <c r="H9">
        <v>0.23370787086657857</v>
      </c>
      <c r="I9">
        <v>0.2220477668642451</v>
      </c>
      <c r="J9">
        <v>0.37210750418030136</v>
      </c>
      <c r="K9">
        <v>0.39462934839783348</v>
      </c>
      <c r="L9">
        <v>0.33164844519291203</v>
      </c>
      <c r="M9">
        <v>0.26119144174724951</v>
      </c>
      <c r="N9">
        <v>0.36146069297928596</v>
      </c>
      <c r="O9">
        <v>0.38246409526115305</v>
      </c>
      <c r="P9">
        <v>0.2632302015509711</v>
      </c>
      <c r="Q9">
        <v>0.13549177280191876</v>
      </c>
      <c r="R9">
        <v>0.31519509263674983</v>
      </c>
      <c r="S9">
        <v>0.1373064150106964</v>
      </c>
      <c r="T9">
        <v>6.7604644278850518E-2</v>
      </c>
      <c r="U9">
        <v>7.3365345221638276E-2</v>
      </c>
      <c r="V9">
        <v>0.19982587499790527</v>
      </c>
      <c r="W9">
        <v>0.25436681277366602</v>
      </c>
      <c r="X9">
        <v>0.24665323540106521</v>
      </c>
      <c r="Y9">
        <v>0.35204502682800048</v>
      </c>
      <c r="Z9">
        <v>0.31136102140181587</v>
      </c>
      <c r="AA9">
        <v>0.27449231790786704</v>
      </c>
      <c r="AB9"/>
    </row>
    <row r="10" spans="1:28" x14ac:dyDescent="0.3">
      <c r="A10" s="47" t="s">
        <v>282</v>
      </c>
      <c r="B10" s="70" t="s">
        <v>21</v>
      </c>
      <c r="C10">
        <v>0.64343462879502311</v>
      </c>
      <c r="D10">
        <v>0.39392444658764075</v>
      </c>
      <c r="E10">
        <v>0.45864248654957018</v>
      </c>
      <c r="F10">
        <v>0.35448438268520133</v>
      </c>
      <c r="G10">
        <v>0.18652723206193578</v>
      </c>
      <c r="H10">
        <v>0.41932413999643553</v>
      </c>
      <c r="I10">
        <v>0.3591139964838358</v>
      </c>
      <c r="J10">
        <v>0.50948190150129635</v>
      </c>
      <c r="K10">
        <v>0.56961810182886952</v>
      </c>
      <c r="L10">
        <v>0.54516941156928689</v>
      </c>
      <c r="M10">
        <v>0.3658700002323993</v>
      </c>
      <c r="N10">
        <v>0.4588758723442124</v>
      </c>
      <c r="O10">
        <v>0.41190067967227256</v>
      </c>
      <c r="P10">
        <v>0.45791992848388297</v>
      </c>
      <c r="Q10">
        <v>0.37026564205032675</v>
      </c>
      <c r="R10">
        <v>0.27724076076184206</v>
      </c>
      <c r="S10">
        <v>0.34608647176923574</v>
      </c>
      <c r="T10">
        <v>4.5960059720481755E-2</v>
      </c>
      <c r="U10">
        <v>0.11560912302822113</v>
      </c>
      <c r="V10">
        <v>0.12184475056539926</v>
      </c>
      <c r="W10">
        <v>0.4345771201059096</v>
      </c>
      <c r="X10">
        <v>0.51743481345324016</v>
      </c>
      <c r="Y10">
        <v>0.5187620224447308</v>
      </c>
      <c r="Z10">
        <v>0.421145168877056</v>
      </c>
      <c r="AA10">
        <v>0.45726775461640057</v>
      </c>
      <c r="AB10"/>
    </row>
    <row r="11" spans="1:28" x14ac:dyDescent="0.3">
      <c r="A11" s="47" t="s">
        <v>234</v>
      </c>
      <c r="B11" s="70" t="s">
        <v>22</v>
      </c>
      <c r="C11">
        <v>0.73195587985412724</v>
      </c>
      <c r="D11">
        <v>0.40477515792396745</v>
      </c>
      <c r="E11">
        <v>0.34959506212528418</v>
      </c>
      <c r="F11">
        <v>0.41428853482168165</v>
      </c>
      <c r="G11">
        <v>0.33509223466687349</v>
      </c>
      <c r="H11">
        <v>0.49769880728146582</v>
      </c>
      <c r="I11">
        <v>0.53365326409141267</v>
      </c>
      <c r="J11">
        <v>0.49281499470719364</v>
      </c>
      <c r="K11">
        <v>0.61809611030070577</v>
      </c>
      <c r="L11">
        <v>0.52408605321109847</v>
      </c>
      <c r="M11">
        <v>0.43773362969442481</v>
      </c>
      <c r="N11">
        <v>0.52559161201537119</v>
      </c>
      <c r="O11">
        <v>0.38747960693725558</v>
      </c>
      <c r="P11">
        <v>0.49706202666651861</v>
      </c>
      <c r="Q11">
        <v>0.29291085750716794</v>
      </c>
      <c r="R11">
        <v>0.4582261599827922</v>
      </c>
      <c r="S11">
        <v>0.23874345748400702</v>
      </c>
      <c r="T11">
        <v>0.36982493425075025</v>
      </c>
      <c r="U11">
        <v>0.50025046423929931</v>
      </c>
      <c r="V11">
        <v>0.4650889645932334</v>
      </c>
      <c r="W11">
        <v>0.59982487769692916</v>
      </c>
      <c r="X11">
        <v>0.58817111226868857</v>
      </c>
      <c r="Y11">
        <v>0.41712570697616486</v>
      </c>
      <c r="Z11">
        <v>0.27651996524372813</v>
      </c>
      <c r="AA11">
        <v>0.66417520489013238</v>
      </c>
      <c r="AB11"/>
    </row>
    <row r="12" spans="1:28" x14ac:dyDescent="0.3">
      <c r="A12" s="47" t="s">
        <v>281</v>
      </c>
      <c r="B12" s="70" t="s">
        <v>17</v>
      </c>
      <c r="C12">
        <v>0.74568297730196931</v>
      </c>
      <c r="D12">
        <v>0.42504895812775406</v>
      </c>
      <c r="E12">
        <v>0.51321385378606155</v>
      </c>
      <c r="F12">
        <v>0.47525414921990883</v>
      </c>
      <c r="G12">
        <v>0.29169741621276657</v>
      </c>
      <c r="H12">
        <v>0.57894595676713989</v>
      </c>
      <c r="I12">
        <v>0.59559954590688846</v>
      </c>
      <c r="J12">
        <v>0.55002182713842851</v>
      </c>
      <c r="K12">
        <v>0.67818169972442144</v>
      </c>
      <c r="L12">
        <v>0.62389678997415554</v>
      </c>
      <c r="M12">
        <v>0.53299269679798589</v>
      </c>
      <c r="N12">
        <v>0.40234185942778949</v>
      </c>
      <c r="O12">
        <v>0.34968768369279452</v>
      </c>
      <c r="P12">
        <v>0.56473166867212776</v>
      </c>
      <c r="Q12">
        <v>0.41473742831221183</v>
      </c>
      <c r="R12">
        <v>0.46623906810227678</v>
      </c>
      <c r="S12">
        <v>0.15113985561700463</v>
      </c>
      <c r="T12">
        <v>0.23673596898945043</v>
      </c>
      <c r="U12">
        <v>0.41759041481388437</v>
      </c>
      <c r="V12">
        <v>0.31976576791821065</v>
      </c>
      <c r="W12">
        <v>0.61378389462940897</v>
      </c>
      <c r="X12">
        <v>0.56863665337443026</v>
      </c>
      <c r="Y12">
        <v>0.38013626917698029</v>
      </c>
      <c r="Z12">
        <v>0.41155713082976292</v>
      </c>
      <c r="AA12">
        <v>0.60665682007389465</v>
      </c>
      <c r="AB12"/>
    </row>
    <row r="13" spans="1:28" x14ac:dyDescent="0.3">
      <c r="A13" s="47" t="s">
        <v>238</v>
      </c>
      <c r="B13" s="70" t="s">
        <v>24</v>
      </c>
      <c r="C13">
        <v>0.28956543356299586</v>
      </c>
      <c r="D13">
        <v>0.26382689541089777</v>
      </c>
      <c r="E13">
        <v>5.4539501802752889E-2</v>
      </c>
      <c r="F13">
        <v>0.18358386234517204</v>
      </c>
      <c r="G13">
        <v>9.3383770659330873E-2</v>
      </c>
      <c r="H13">
        <v>0.28912291603394491</v>
      </c>
      <c r="I13">
        <v>0.39581204734559106</v>
      </c>
      <c r="J13">
        <v>0.42323004296260436</v>
      </c>
      <c r="K13">
        <v>0.22464336087637279</v>
      </c>
      <c r="L13">
        <v>0.37327105882116435</v>
      </c>
      <c r="M13">
        <v>0.21126806481108493</v>
      </c>
      <c r="N13">
        <v>0.19198183256716939</v>
      </c>
      <c r="O13">
        <v>0.43180074145205077</v>
      </c>
      <c r="P13">
        <v>0.2101844745289583</v>
      </c>
      <c r="Q13">
        <v>0</v>
      </c>
      <c r="R13">
        <v>0.26395145142254073</v>
      </c>
      <c r="S13">
        <v>0.16080279619449311</v>
      </c>
      <c r="T13">
        <v>0.39842317840397617</v>
      </c>
      <c r="U13">
        <v>0.27882883074382142</v>
      </c>
      <c r="V13">
        <v>0.43508809768815282</v>
      </c>
      <c r="W13">
        <v>0.24953335979977359</v>
      </c>
      <c r="X13">
        <v>0.46816755921923769</v>
      </c>
      <c r="Y13">
        <v>0.34196057029239324</v>
      </c>
      <c r="Z13">
        <v>0.2165072538278735</v>
      </c>
      <c r="AA13">
        <v>0.45926266640482594</v>
      </c>
      <c r="AB13"/>
    </row>
    <row r="14" spans="1:28" x14ac:dyDescent="0.3">
      <c r="A14" s="47" t="s">
        <v>240</v>
      </c>
      <c r="B14" s="70" t="s">
        <v>25</v>
      </c>
      <c r="C14">
        <v>0.25278778633752641</v>
      </c>
      <c r="D14">
        <v>0.2989454429624307</v>
      </c>
      <c r="E14">
        <v>0.16665119635847681</v>
      </c>
      <c r="F14">
        <v>0.20444825152266685</v>
      </c>
      <c r="G14">
        <v>0.13896928792822263</v>
      </c>
      <c r="H14">
        <v>0.25223916647988409</v>
      </c>
      <c r="I14">
        <v>0.34623565827279085</v>
      </c>
      <c r="J14">
        <v>0.39702564631083065</v>
      </c>
      <c r="K14">
        <v>0.29857292987942402</v>
      </c>
      <c r="L14">
        <v>0.21907633957050646</v>
      </c>
      <c r="M14">
        <v>0.32923363404204803</v>
      </c>
      <c r="N14">
        <v>0.37051784960066236</v>
      </c>
      <c r="O14">
        <v>0.35537703748270377</v>
      </c>
      <c r="P14">
        <v>0.30294183324493751</v>
      </c>
      <c r="Q14">
        <v>0.39074131000144069</v>
      </c>
      <c r="R14">
        <v>0.32357170584079648</v>
      </c>
      <c r="S14">
        <v>0.2757765313092872</v>
      </c>
      <c r="T14">
        <v>0.30308373031354036</v>
      </c>
      <c r="U14">
        <v>0.1917622853138771</v>
      </c>
      <c r="V14">
        <v>0.19278635796658317</v>
      </c>
      <c r="W14">
        <v>0.2694233984380246</v>
      </c>
      <c r="X14">
        <v>0.32637024615065252</v>
      </c>
      <c r="Y14">
        <v>0.39202663654405723</v>
      </c>
      <c r="Z14">
        <v>0.30550953568756201</v>
      </c>
      <c r="AA14">
        <v>0.42463625124225901</v>
      </c>
      <c r="AB14"/>
    </row>
    <row r="15" spans="1:28" x14ac:dyDescent="0.3">
      <c r="A15" s="47" t="s">
        <v>243</v>
      </c>
      <c r="B15" s="70" t="s">
        <v>27</v>
      </c>
      <c r="C15">
        <v>0.12767517566680908</v>
      </c>
      <c r="D15">
        <v>0.33482679724693298</v>
      </c>
      <c r="E15">
        <v>0.29887488484382629</v>
      </c>
      <c r="F15">
        <v>0.38186812400817871</v>
      </c>
      <c r="G15">
        <v>0.13753205537796021</v>
      </c>
      <c r="H15">
        <v>0.2060459703207016</v>
      </c>
      <c r="I15">
        <v>0.27521085739135742</v>
      </c>
      <c r="J15">
        <v>0.29741689562797546</v>
      </c>
      <c r="K15">
        <v>0.32167187333106995</v>
      </c>
      <c r="L15">
        <v>0.4667266309261322</v>
      </c>
      <c r="M15">
        <v>0.30685010552406311</v>
      </c>
      <c r="N15">
        <v>0.28231117129325867</v>
      </c>
      <c r="O15">
        <v>0.34062483906745911</v>
      </c>
      <c r="P15">
        <v>0.36213839054107666</v>
      </c>
      <c r="Q15">
        <v>0.30000001192092896</v>
      </c>
      <c r="R15">
        <v>0.25000002980232239</v>
      </c>
      <c r="S15">
        <v>1.6421154141426086E-2</v>
      </c>
      <c r="T15">
        <v>6.8662315607070923E-2</v>
      </c>
      <c r="U15">
        <v>2.7281051501631737E-2</v>
      </c>
      <c r="V15">
        <v>0.26207900047302246</v>
      </c>
      <c r="W15">
        <v>0.33488187193870544</v>
      </c>
      <c r="X15">
        <v>0.34398579597473145</v>
      </c>
      <c r="Y15" t="s">
        <v>508</v>
      </c>
      <c r="Z15">
        <v>0.32799839973449707</v>
      </c>
      <c r="AA15">
        <v>0.20479632914066315</v>
      </c>
      <c r="AB15"/>
    </row>
    <row r="16" spans="1:28" x14ac:dyDescent="0.3">
      <c r="A16" s="47" t="s">
        <v>245</v>
      </c>
      <c r="B16" s="70" t="s">
        <v>26</v>
      </c>
      <c r="C16">
        <v>0.46111038899804196</v>
      </c>
      <c r="D16">
        <v>0.23871810589653181</v>
      </c>
      <c r="E16">
        <v>0.3948048526328034</v>
      </c>
      <c r="F16">
        <v>0.36788346545946521</v>
      </c>
      <c r="G16">
        <v>0.24672419977104462</v>
      </c>
      <c r="H16">
        <v>0.23738123548100787</v>
      </c>
      <c r="I16">
        <v>0.35081603076178952</v>
      </c>
      <c r="J16">
        <v>0.32548409795323158</v>
      </c>
      <c r="K16">
        <v>0.53304686739137452</v>
      </c>
      <c r="L16">
        <v>0.60244202680514058</v>
      </c>
      <c r="M16">
        <v>0.44644759972935472</v>
      </c>
      <c r="N16">
        <v>0.3180103539564087</v>
      </c>
      <c r="O16">
        <v>0.35702904277982705</v>
      </c>
      <c r="P16">
        <v>0.49209594644298232</v>
      </c>
      <c r="Q16">
        <v>0.17705495024074608</v>
      </c>
      <c r="R16">
        <v>0.41644723939454698</v>
      </c>
      <c r="S16">
        <v>0.13792170289384781</v>
      </c>
      <c r="T16">
        <v>0.27650058224857743</v>
      </c>
      <c r="U16">
        <v>0.14663213406631148</v>
      </c>
      <c r="V16">
        <v>0.22090282622276899</v>
      </c>
      <c r="W16">
        <v>0.46022562279958457</v>
      </c>
      <c r="X16">
        <v>0.38787359241782837</v>
      </c>
      <c r="Y16">
        <v>0.34277262100394157</v>
      </c>
      <c r="Z16">
        <v>0.26087734240964633</v>
      </c>
      <c r="AA16">
        <v>0.25851457415282997</v>
      </c>
      <c r="AB16"/>
    </row>
    <row r="17" spans="1:28" x14ac:dyDescent="0.3">
      <c r="A17" s="47" t="s">
        <v>248</v>
      </c>
      <c r="B17" s="70" t="s">
        <v>28</v>
      </c>
      <c r="C17">
        <v>0.44107448185607856</v>
      </c>
      <c r="D17">
        <v>0.31092282625227285</v>
      </c>
      <c r="E17">
        <v>0.56735785454787679</v>
      </c>
      <c r="F17">
        <v>0.28671676185099521</v>
      </c>
      <c r="G17">
        <v>0.36163985274044769</v>
      </c>
      <c r="H17">
        <v>0.43712647467570148</v>
      </c>
      <c r="I17">
        <v>0.3149953436586565</v>
      </c>
      <c r="J17">
        <v>0.55246654556595642</v>
      </c>
      <c r="K17">
        <v>0.38598578004664769</v>
      </c>
      <c r="L17">
        <v>0.53423295838408025</v>
      </c>
      <c r="M17">
        <v>0.39799337341542673</v>
      </c>
      <c r="N17">
        <v>0.2253801557624146</v>
      </c>
      <c r="O17">
        <v>0.37455334189484901</v>
      </c>
      <c r="P17">
        <v>0.4597950998779588</v>
      </c>
      <c r="Q17">
        <v>0.4840090818750773</v>
      </c>
      <c r="R17">
        <v>0.18972450207374955</v>
      </c>
      <c r="S17">
        <v>2.1740086956784147E-2</v>
      </c>
      <c r="T17">
        <v>0.16461923126837721</v>
      </c>
      <c r="U17">
        <v>0.25924344998486271</v>
      </c>
      <c r="V17">
        <v>0.11574730069849484</v>
      </c>
      <c r="W17">
        <v>0.40585697169127016</v>
      </c>
      <c r="X17">
        <v>0.48765578176553376</v>
      </c>
      <c r="Y17">
        <v>0.2874132470962068</v>
      </c>
      <c r="Z17">
        <v>0.18407973875200376</v>
      </c>
      <c r="AA17">
        <v>0.3074850105246642</v>
      </c>
      <c r="AB17"/>
    </row>
    <row r="18" spans="1:28" x14ac:dyDescent="0.3">
      <c r="A18" s="47" t="s">
        <v>250</v>
      </c>
      <c r="B18" s="70" t="s">
        <v>29</v>
      </c>
      <c r="C18">
        <v>0.62402875634497712</v>
      </c>
      <c r="D18">
        <v>0.34595097199114017</v>
      </c>
      <c r="E18">
        <v>0.18593801045000408</v>
      </c>
      <c r="F18">
        <v>0.41846719088889534</v>
      </c>
      <c r="G18">
        <v>0.11978563337978312</v>
      </c>
      <c r="H18">
        <v>0.33468528114971408</v>
      </c>
      <c r="I18">
        <v>0.42990592369549441</v>
      </c>
      <c r="J18">
        <v>0.465018721769411</v>
      </c>
      <c r="K18">
        <v>0.3451472864541919</v>
      </c>
      <c r="L18">
        <v>0.54415872457641201</v>
      </c>
      <c r="M18">
        <v>0.41361275976618528</v>
      </c>
      <c r="N18">
        <v>0.36230769968855681</v>
      </c>
      <c r="O18">
        <v>0.44578810642072531</v>
      </c>
      <c r="P18">
        <v>0.45728475520690409</v>
      </c>
      <c r="Q18">
        <v>0.31420535406093053</v>
      </c>
      <c r="R18">
        <v>0.3462615742130033</v>
      </c>
      <c r="S18">
        <v>0.16589953909089702</v>
      </c>
      <c r="T18">
        <v>0.39042416898774168</v>
      </c>
      <c r="U18">
        <v>0.35952009769535231</v>
      </c>
      <c r="V18">
        <v>0.37167646570535712</v>
      </c>
      <c r="W18">
        <v>0.50320023005163872</v>
      </c>
      <c r="X18">
        <v>0.68221039116281135</v>
      </c>
      <c r="Y18">
        <v>0.37981139910617295</v>
      </c>
      <c r="Z18">
        <v>0.35062739318654618</v>
      </c>
      <c r="AA18">
        <v>0.55853595468915207</v>
      </c>
      <c r="AB18"/>
    </row>
    <row r="19" spans="1:28" x14ac:dyDescent="0.3">
      <c r="A19" s="47" t="s">
        <v>252</v>
      </c>
      <c r="B19" s="70" t="s">
        <v>30</v>
      </c>
      <c r="C19">
        <v>0.86735336764836835</v>
      </c>
      <c r="D19">
        <v>0.50557395546352002</v>
      </c>
      <c r="E19">
        <v>0.65700905154969436</v>
      </c>
      <c r="F19">
        <v>0.19488182055714257</v>
      </c>
      <c r="G19">
        <v>0.42452053776171667</v>
      </c>
      <c r="H19">
        <v>0.49267396905539224</v>
      </c>
      <c r="I19">
        <v>0.48841808483329024</v>
      </c>
      <c r="J19">
        <v>0.59813535737392531</v>
      </c>
      <c r="K19">
        <v>0.58179008642147501</v>
      </c>
      <c r="L19">
        <v>0.46496367763262131</v>
      </c>
      <c r="M19">
        <v>0.64050607918763158</v>
      </c>
      <c r="N19">
        <v>0.3619435804069282</v>
      </c>
      <c r="O19">
        <v>8.1933292761207782E-2</v>
      </c>
      <c r="P19">
        <v>0.51518491549982071</v>
      </c>
      <c r="Q19">
        <v>-1.7043411820510885E-11</v>
      </c>
      <c r="R19">
        <v>0.73608212589023891</v>
      </c>
      <c r="S19">
        <v>9.7957047952604917E-3</v>
      </c>
      <c r="T19">
        <v>0.16656656299123118</v>
      </c>
      <c r="U19">
        <v>0.26030663167613832</v>
      </c>
      <c r="V19">
        <v>0.36413710654313131</v>
      </c>
      <c r="W19">
        <v>0.56514978449679998</v>
      </c>
      <c r="X19">
        <v>0.37282919636330364</v>
      </c>
      <c r="Y19">
        <v>0.3712916492514215</v>
      </c>
      <c r="Z19">
        <v>0.33200973241409276</v>
      </c>
      <c r="AA19">
        <v>0.46860937785431295</v>
      </c>
      <c r="AB19"/>
    </row>
    <row r="20" spans="1:28" x14ac:dyDescent="0.3">
      <c r="A20" s="47" t="s">
        <v>414</v>
      </c>
      <c r="B20" s="70" t="s">
        <v>31</v>
      </c>
      <c r="C20">
        <v>0.73533402116217184</v>
      </c>
      <c r="D20">
        <v>0.49192828041796005</v>
      </c>
      <c r="E20">
        <v>0.32949971962352009</v>
      </c>
      <c r="F20">
        <v>0.20712089888418142</v>
      </c>
      <c r="G20">
        <v>0.39104062134678658</v>
      </c>
      <c r="H20">
        <v>0.49738809085208385</v>
      </c>
      <c r="I20">
        <v>0.4547662417056022</v>
      </c>
      <c r="J20">
        <v>0.59995652693110901</v>
      </c>
      <c r="K20">
        <v>0.43001932100489398</v>
      </c>
      <c r="L20">
        <v>0.52179788112979952</v>
      </c>
      <c r="M20">
        <v>0.45693924976639705</v>
      </c>
      <c r="N20">
        <v>0.55920362360929088</v>
      </c>
      <c r="O20">
        <v>0.19626270694495881</v>
      </c>
      <c r="P20">
        <v>0.42083369061524273</v>
      </c>
      <c r="Q20">
        <v>0.15309915343632963</v>
      </c>
      <c r="R20">
        <v>0.42931524204345511</v>
      </c>
      <c r="S20">
        <v>8.682058264119695E-2</v>
      </c>
      <c r="T20">
        <v>0.18315320859765796</v>
      </c>
      <c r="U20">
        <v>0.29036215337970411</v>
      </c>
      <c r="V20">
        <v>0.23606109524743185</v>
      </c>
      <c r="W20">
        <v>0.35931814460779887</v>
      </c>
      <c r="X20">
        <v>0.23825558989142126</v>
      </c>
      <c r="Y20">
        <v>0.29667967313481869</v>
      </c>
      <c r="Z20">
        <v>0.46574317732518028</v>
      </c>
      <c r="AA20">
        <v>0.30812915881937192</v>
      </c>
      <c r="AB20"/>
    </row>
    <row r="21" spans="1:28" x14ac:dyDescent="0.3">
      <c r="A21" s="47" t="s">
        <v>509</v>
      </c>
      <c r="B21" s="70" t="s">
        <v>33</v>
      </c>
      <c r="C21">
        <v>0.10875060520056001</v>
      </c>
      <c r="D21">
        <v>0.20362091619108186</v>
      </c>
      <c r="E21">
        <v>0.11005578862063056</v>
      </c>
      <c r="F21" t="s">
        <v>508</v>
      </c>
      <c r="G21">
        <v>7.1639233207951092E-3</v>
      </c>
      <c r="H21">
        <v>0.28461274383351887</v>
      </c>
      <c r="I21">
        <v>0.19808972236353412</v>
      </c>
      <c r="J21">
        <v>0.33304350002954164</v>
      </c>
      <c r="K21">
        <v>0.32295901516663267</v>
      </c>
      <c r="L21">
        <v>0.32497317904447248</v>
      </c>
      <c r="M21">
        <v>0.21890955694649361</v>
      </c>
      <c r="N21">
        <v>0.31760390432820151</v>
      </c>
      <c r="O21">
        <v>0.4495142951230503</v>
      </c>
      <c r="P21">
        <v>0.30397832558715254</v>
      </c>
      <c r="Q21">
        <v>0.2513681373400824</v>
      </c>
      <c r="R21">
        <v>0.33012110487302077</v>
      </c>
      <c r="S21">
        <v>0.22131229072843345</v>
      </c>
      <c r="T21">
        <v>8.957989646239424E-2</v>
      </c>
      <c r="U21">
        <v>0.17642382320606634</v>
      </c>
      <c r="V21">
        <v>9.8483400632818768E-2</v>
      </c>
      <c r="W21">
        <v>0.16132832861322879</v>
      </c>
      <c r="X21">
        <v>0.19606950983339644</v>
      </c>
      <c r="Y21">
        <v>0.37587243878183474</v>
      </c>
      <c r="Z21">
        <v>0.29719560212565821</v>
      </c>
      <c r="AA21">
        <v>0.38812939792840495</v>
      </c>
      <c r="AB21"/>
    </row>
    <row r="22" spans="1:28" x14ac:dyDescent="0.3">
      <c r="A22" s="47" t="s">
        <v>258</v>
      </c>
      <c r="B22" s="70" t="s">
        <v>32</v>
      </c>
      <c r="C22">
        <v>0.46367420358481642</v>
      </c>
      <c r="D22">
        <v>0.43942073085762939</v>
      </c>
      <c r="E22">
        <v>0.37048763385952893</v>
      </c>
      <c r="F22">
        <v>0.18863439288764464</v>
      </c>
      <c r="G22">
        <v>9.0181488852784153E-2</v>
      </c>
      <c r="H22">
        <v>0.32847787944355722</v>
      </c>
      <c r="I22">
        <v>0.31045312623804155</v>
      </c>
      <c r="J22">
        <v>0.26252482594189458</v>
      </c>
      <c r="K22">
        <v>0.49385568970158483</v>
      </c>
      <c r="L22">
        <v>0.39235242820161892</v>
      </c>
      <c r="M22">
        <v>0.3660350062214825</v>
      </c>
      <c r="N22">
        <v>0.27347551408349285</v>
      </c>
      <c r="O22">
        <v>0.36142610027340899</v>
      </c>
      <c r="P22">
        <v>0.3478349108774757</v>
      </c>
      <c r="Q22">
        <v>0.18824545214408259</v>
      </c>
      <c r="R22">
        <v>0.2847200814456366</v>
      </c>
      <c r="S22">
        <v>6.6865186848358724E-2</v>
      </c>
      <c r="T22">
        <v>0.15523434000174724</v>
      </c>
      <c r="U22">
        <v>0.11720902234199976</v>
      </c>
      <c r="V22">
        <v>0.10056097059354593</v>
      </c>
      <c r="W22">
        <v>0.38001371945480822</v>
      </c>
      <c r="X22">
        <v>0.4335736743341943</v>
      </c>
      <c r="Y22">
        <v>1.9971401144007559E-2</v>
      </c>
      <c r="Z22">
        <v>0.22802593011904004</v>
      </c>
      <c r="AA22">
        <v>0.31314447510241827</v>
      </c>
      <c r="AB22"/>
    </row>
    <row r="23" spans="1:28" x14ac:dyDescent="0.3">
      <c r="A23" s="47" t="s">
        <v>261</v>
      </c>
      <c r="B23" s="70" t="s">
        <v>34</v>
      </c>
      <c r="C23">
        <v>0.58038585205677273</v>
      </c>
      <c r="D23">
        <v>2.8882471634481651E-2</v>
      </c>
      <c r="E23">
        <v>0.22745012333396916</v>
      </c>
      <c r="F23">
        <v>0.16707275153864551</v>
      </c>
      <c r="G23">
        <v>0.252657380876879</v>
      </c>
      <c r="H23">
        <v>0.38974831274791549</v>
      </c>
      <c r="I23">
        <v>0.2451413127945454</v>
      </c>
      <c r="J23">
        <v>0.14735138877428225</v>
      </c>
      <c r="K23">
        <v>0.25734677379561027</v>
      </c>
      <c r="L23">
        <v>0.32248202037242962</v>
      </c>
      <c r="M23">
        <v>0.3895742321576865</v>
      </c>
      <c r="N23">
        <v>0.31057576731578063</v>
      </c>
      <c r="O23">
        <v>0.50823604472857886</v>
      </c>
      <c r="P23">
        <v>0.22160362116715995</v>
      </c>
      <c r="Q23">
        <v>0.65864167468644519</v>
      </c>
      <c r="R23">
        <v>9.852222673247174E-2</v>
      </c>
      <c r="S23">
        <v>0.17477626117370665</v>
      </c>
      <c r="T23">
        <v>0.37422487015311784</v>
      </c>
      <c r="U23">
        <v>0.37174438806138965</v>
      </c>
      <c r="V23">
        <v>0.33211047880164252</v>
      </c>
      <c r="W23">
        <v>0.2134238292548194</v>
      </c>
      <c r="X23">
        <v>0.41543725793675046</v>
      </c>
      <c r="Y23">
        <v>0.49404858750427122</v>
      </c>
      <c r="Z23">
        <v>0.28079673213190098</v>
      </c>
      <c r="AA23">
        <v>0.41704356717920121</v>
      </c>
      <c r="AB23"/>
    </row>
    <row r="24" spans="1:28" x14ac:dyDescent="0.3">
      <c r="A24" s="47" t="s">
        <v>510</v>
      </c>
      <c r="B24" s="70" t="s">
        <v>35</v>
      </c>
      <c r="C24">
        <v>0.68542756385982528</v>
      </c>
      <c r="D24">
        <v>0.50051763749218003</v>
      </c>
      <c r="E24">
        <v>0.57329067934662992</v>
      </c>
      <c r="F24">
        <v>0.44485328423158277</v>
      </c>
      <c r="G24">
        <v>0.32562011766775811</v>
      </c>
      <c r="H24">
        <v>0.42782107463459862</v>
      </c>
      <c r="I24">
        <v>0.56140086320555271</v>
      </c>
      <c r="J24">
        <v>0.51379895949427457</v>
      </c>
      <c r="K24">
        <v>0.66859858058132549</v>
      </c>
      <c r="L24">
        <v>0.58619278908885364</v>
      </c>
      <c r="M24">
        <v>0.467100715509154</v>
      </c>
      <c r="N24">
        <v>0.41674542749629284</v>
      </c>
      <c r="O24">
        <v>0.27770076059279525</v>
      </c>
      <c r="P24">
        <v>0.52325913993923989</v>
      </c>
      <c r="Q24">
        <v>0.41816646716821837</v>
      </c>
      <c r="R24">
        <v>0.47219873804154106</v>
      </c>
      <c r="S24">
        <v>0.17709853761343197</v>
      </c>
      <c r="T24">
        <v>0.20081004555045667</v>
      </c>
      <c r="U24">
        <v>0.2532976419475525</v>
      </c>
      <c r="V24">
        <v>0.17969166237690126</v>
      </c>
      <c r="W24">
        <v>0.58469016869995016</v>
      </c>
      <c r="X24">
        <v>0.70036301329663952</v>
      </c>
      <c r="Y24">
        <v>0.27225989310810572</v>
      </c>
      <c r="Z24">
        <v>0.34208137925782606</v>
      </c>
      <c r="AA24">
        <v>0.45578341533484307</v>
      </c>
      <c r="AB24"/>
    </row>
    <row r="25" spans="1:28" x14ac:dyDescent="0.3">
      <c r="A25" s="47" t="s">
        <v>263</v>
      </c>
      <c r="B25" s="70" t="s">
        <v>37</v>
      </c>
      <c r="C25">
        <v>0.64480508811712012</v>
      </c>
      <c r="D25">
        <v>0.33115857552881328</v>
      </c>
      <c r="E25">
        <v>0.3574412163504222</v>
      </c>
      <c r="F25">
        <v>0.3588065156495806</v>
      </c>
      <c r="G25">
        <v>0.15471971116948141</v>
      </c>
      <c r="H25">
        <v>0.34748730342162376</v>
      </c>
      <c r="I25">
        <v>0.46462086341197401</v>
      </c>
      <c r="J25">
        <v>0.4473866472352952</v>
      </c>
      <c r="K25">
        <v>0.56434123478918019</v>
      </c>
      <c r="L25">
        <v>0.53017677083955839</v>
      </c>
      <c r="M25">
        <v>0.34619933738184644</v>
      </c>
      <c r="N25">
        <v>0.47503955995892028</v>
      </c>
      <c r="O25">
        <v>0.33278434843160737</v>
      </c>
      <c r="P25">
        <v>0.47710754375153702</v>
      </c>
      <c r="Q25">
        <v>0.29790958633518899</v>
      </c>
      <c r="R25">
        <v>6.7170662197905337E-2</v>
      </c>
      <c r="S25">
        <v>0.26849802285647145</v>
      </c>
      <c r="T25">
        <v>0.41128530288956339</v>
      </c>
      <c r="U25">
        <v>0.11951241399440372</v>
      </c>
      <c r="V25">
        <v>0.27234487794692169</v>
      </c>
      <c r="W25">
        <v>0.44894218470187447</v>
      </c>
      <c r="X25">
        <v>0.40974004076000964</v>
      </c>
      <c r="Y25">
        <v>0.47723039386529231</v>
      </c>
      <c r="Z25">
        <v>0.42382930227783522</v>
      </c>
      <c r="AA25">
        <v>0.39841472110281673</v>
      </c>
      <c r="AB25"/>
    </row>
    <row r="26" spans="1:28" x14ac:dyDescent="0.3">
      <c r="A26" s="47" t="s">
        <v>265</v>
      </c>
      <c r="B26" s="70" t="s">
        <v>36</v>
      </c>
      <c r="C26">
        <v>0.62257305737548196</v>
      </c>
      <c r="D26">
        <v>0.4177343027741458</v>
      </c>
      <c r="E26">
        <v>0.37280182725959388</v>
      </c>
      <c r="F26">
        <v>0.32843589877621737</v>
      </c>
      <c r="G26">
        <v>0.17219443888309618</v>
      </c>
      <c r="H26">
        <v>0.38578845328046774</v>
      </c>
      <c r="I26">
        <v>0.4370190776808226</v>
      </c>
      <c r="J26">
        <v>0.54872953033691885</v>
      </c>
      <c r="K26">
        <v>0.6321883711212275</v>
      </c>
      <c r="L26">
        <v>0.67570905386832325</v>
      </c>
      <c r="M26">
        <v>0.43503913305117892</v>
      </c>
      <c r="N26">
        <v>0.51287873099366466</v>
      </c>
      <c r="O26">
        <v>0.24426936919951786</v>
      </c>
      <c r="P26">
        <v>0.54670031531100916</v>
      </c>
      <c r="Q26">
        <v>0.41300217716864529</v>
      </c>
      <c r="R26">
        <v>0.19729348528348215</v>
      </c>
      <c r="S26">
        <v>0.23701240673088028</v>
      </c>
      <c r="T26">
        <v>2.1865254595715377E-2</v>
      </c>
      <c r="U26">
        <v>8.4668023636493714E-2</v>
      </c>
      <c r="V26">
        <v>0.19148822793799</v>
      </c>
      <c r="W26">
        <v>0.52995259065672995</v>
      </c>
      <c r="X26">
        <v>0.38864321838932853</v>
      </c>
      <c r="Y26">
        <v>0.39133833407543228</v>
      </c>
      <c r="Z26">
        <v>0.52909727825319186</v>
      </c>
      <c r="AA26">
        <v>0.32872553951095029</v>
      </c>
      <c r="AB26"/>
    </row>
    <row r="27" spans="1:28" x14ac:dyDescent="0.3">
      <c r="A27" s="47" t="s">
        <v>267</v>
      </c>
      <c r="B27" s="70" t="s">
        <v>38</v>
      </c>
      <c r="C27">
        <v>0.5191775578772887</v>
      </c>
      <c r="D27">
        <v>0.40754096959123037</v>
      </c>
      <c r="E27">
        <v>0.14294937508619876</v>
      </c>
      <c r="F27">
        <v>0.14870109745502669</v>
      </c>
      <c r="G27">
        <v>0.12472005735603187</v>
      </c>
      <c r="H27">
        <v>0.36069922732849019</v>
      </c>
      <c r="I27">
        <v>0.43621147697036594</v>
      </c>
      <c r="J27">
        <v>0.52778422431713745</v>
      </c>
      <c r="K27">
        <v>0.44421921903393607</v>
      </c>
      <c r="L27">
        <v>0.32665883386196243</v>
      </c>
      <c r="M27">
        <v>0.39640379111188373</v>
      </c>
      <c r="N27">
        <v>0.3388627411412416</v>
      </c>
      <c r="O27">
        <v>0.46465613733123712</v>
      </c>
      <c r="P27">
        <v>0.35662566190747219</v>
      </c>
      <c r="Q27">
        <v>0.13369736323259823</v>
      </c>
      <c r="R27">
        <v>0.4031114425276931</v>
      </c>
      <c r="S27">
        <v>0.17786956910890869</v>
      </c>
      <c r="T27">
        <v>0.22789017224340313</v>
      </c>
      <c r="U27">
        <v>0.33685829230442471</v>
      </c>
      <c r="V27">
        <v>0.11983967821847559</v>
      </c>
      <c r="W27">
        <v>0.34489762681201425</v>
      </c>
      <c r="X27">
        <v>0.37368241489358112</v>
      </c>
      <c r="Y27">
        <v>0.39063451319639908</v>
      </c>
      <c r="Z27">
        <v>0.35718593140793392</v>
      </c>
      <c r="AA27">
        <v>0.49620696075612508</v>
      </c>
      <c r="AB27"/>
    </row>
    <row r="28" spans="1:28" x14ac:dyDescent="0.3">
      <c r="A28" s="47" t="s">
        <v>269</v>
      </c>
      <c r="B28" s="70" t="s">
        <v>39</v>
      </c>
      <c r="C28">
        <v>0.5130210595152056</v>
      </c>
      <c r="D28">
        <v>0.27551785409223267</v>
      </c>
      <c r="E28">
        <v>0.22939326863281223</v>
      </c>
      <c r="F28">
        <v>0.27323215740550566</v>
      </c>
      <c r="G28">
        <v>7.4919586747686215E-2</v>
      </c>
      <c r="H28">
        <v>0.23928661293291037</v>
      </c>
      <c r="I28">
        <v>0.40705075205629587</v>
      </c>
      <c r="J28">
        <v>0.49316583234392225</v>
      </c>
      <c r="K28">
        <v>0.38495854543245117</v>
      </c>
      <c r="L28">
        <v>0.38979455030937371</v>
      </c>
      <c r="M28">
        <v>0.32719598128437472</v>
      </c>
      <c r="N28">
        <v>0.35565092624486616</v>
      </c>
      <c r="O28">
        <v>0.31714923901125136</v>
      </c>
      <c r="P28">
        <v>0.34561437334291611</v>
      </c>
      <c r="Q28">
        <v>0.13752434854695958</v>
      </c>
      <c r="R28">
        <v>0.2952642088358588</v>
      </c>
      <c r="S28">
        <v>8.6024997996853786E-2</v>
      </c>
      <c r="T28">
        <v>0.36767632400027894</v>
      </c>
      <c r="U28">
        <v>0.12324515999136036</v>
      </c>
      <c r="V28">
        <v>0.36520460997504184</v>
      </c>
      <c r="W28">
        <v>0.31213149766948456</v>
      </c>
      <c r="X28">
        <v>0.46745686717410151</v>
      </c>
      <c r="Y28">
        <v>0.35526219170130585</v>
      </c>
      <c r="Z28">
        <v>0.26030414189689804</v>
      </c>
      <c r="AA28">
        <v>0.46159470120553464</v>
      </c>
      <c r="AB28"/>
    </row>
    <row r="29" spans="1:28" x14ac:dyDescent="0.3">
      <c r="A29" s="47" t="s">
        <v>286</v>
      </c>
      <c r="B29" s="70" t="s">
        <v>40</v>
      </c>
      <c r="C29">
        <v>0.31028983813552757</v>
      </c>
      <c r="D29">
        <v>0.29549603335547481</v>
      </c>
      <c r="E29">
        <v>0.15306700641258453</v>
      </c>
      <c r="F29">
        <v>0.22000245346317651</v>
      </c>
      <c r="G29">
        <v>9.9010145642657685E-2</v>
      </c>
      <c r="H29">
        <v>0.16059188553301001</v>
      </c>
      <c r="I29">
        <v>0.35169385429414379</v>
      </c>
      <c r="J29">
        <v>0.36920745207762257</v>
      </c>
      <c r="K29">
        <v>0.28273423812463966</v>
      </c>
      <c r="L29">
        <v>0.31193781295447703</v>
      </c>
      <c r="M29">
        <v>0.29398375025034501</v>
      </c>
      <c r="N29">
        <v>0.25047402449763989</v>
      </c>
      <c r="O29">
        <v>0.43003614477190394</v>
      </c>
      <c r="P29">
        <v>0.2507604824592799</v>
      </c>
      <c r="Q29">
        <v>0.15927702446297154</v>
      </c>
      <c r="R29">
        <v>0.30493986302011328</v>
      </c>
      <c r="S29">
        <v>0.22739771458979227</v>
      </c>
      <c r="T29">
        <v>0.13454871498195095</v>
      </c>
      <c r="U29">
        <v>0.14412558106801235</v>
      </c>
      <c r="V29">
        <v>4.6839436283499347E-2</v>
      </c>
      <c r="W29">
        <v>0.34905089750771123</v>
      </c>
      <c r="X29">
        <v>0.43513096092345754</v>
      </c>
      <c r="Y29">
        <v>0.35478494916902192</v>
      </c>
      <c r="Z29">
        <v>0.26415072476777179</v>
      </c>
      <c r="AA29">
        <v>0.40100915734035947</v>
      </c>
      <c r="AB29"/>
    </row>
    <row r="30" spans="1:28" x14ac:dyDescent="0.3">
      <c r="A30" s="47" t="s">
        <v>271</v>
      </c>
      <c r="B30" s="70" t="s">
        <v>41</v>
      </c>
      <c r="C30">
        <v>0.28799615661083278</v>
      </c>
      <c r="D30">
        <v>0.24706513420944023</v>
      </c>
      <c r="E30">
        <v>0.18223191358863197</v>
      </c>
      <c r="F30">
        <v>0.30136766414423316</v>
      </c>
      <c r="G30">
        <v>0.10084400578091728</v>
      </c>
      <c r="H30">
        <v>0.25930018338012484</v>
      </c>
      <c r="I30">
        <v>0.25429917615758668</v>
      </c>
      <c r="J30">
        <v>0.41572688240133704</v>
      </c>
      <c r="K30">
        <v>0.2988169648712346</v>
      </c>
      <c r="L30">
        <v>0.32093175001228968</v>
      </c>
      <c r="M30">
        <v>0.32631595161219651</v>
      </c>
      <c r="N30">
        <v>0.26630299998558993</v>
      </c>
      <c r="O30">
        <v>0.34804537998551061</v>
      </c>
      <c r="P30">
        <v>0.42894032860021847</v>
      </c>
      <c r="Q30">
        <v>0.12893481996338713</v>
      </c>
      <c r="R30">
        <v>0.33250328379977545</v>
      </c>
      <c r="S30">
        <v>9.5237284810002029E-2</v>
      </c>
      <c r="T30">
        <v>0.16921503807629115</v>
      </c>
      <c r="U30">
        <v>0.15907782722445887</v>
      </c>
      <c r="V30">
        <v>0.12133472293199692</v>
      </c>
      <c r="W30">
        <v>0.38138406175576145</v>
      </c>
      <c r="X30">
        <v>0.29046607650087952</v>
      </c>
      <c r="Y30">
        <v>0.28861700709181609</v>
      </c>
      <c r="Z30">
        <v>0.37733971483732981</v>
      </c>
      <c r="AA30">
        <v>0.44592385540474394</v>
      </c>
      <c r="AB30"/>
    </row>
    <row r="31" spans="1:28" x14ac:dyDescent="0.3">
      <c r="A31" s="47" t="s">
        <v>272</v>
      </c>
      <c r="B31" s="70" t="s">
        <v>19</v>
      </c>
      <c r="C31">
        <v>0.62617888770541763</v>
      </c>
      <c r="D31">
        <v>0.34183443818105802</v>
      </c>
      <c r="E31">
        <v>0.25366676088869755</v>
      </c>
      <c r="F31">
        <v>0.39991540501393807</v>
      </c>
      <c r="G31">
        <v>8.8489287846039918E-2</v>
      </c>
      <c r="H31">
        <v>0.34829923554317643</v>
      </c>
      <c r="I31">
        <v>0.5057298875971793</v>
      </c>
      <c r="J31">
        <v>0.56144594418588778</v>
      </c>
      <c r="K31">
        <v>0.46044246645503206</v>
      </c>
      <c r="L31">
        <v>0.49923539425312852</v>
      </c>
      <c r="M31">
        <v>0.32600998398813941</v>
      </c>
      <c r="N31">
        <v>0.39201430431897794</v>
      </c>
      <c r="O31">
        <v>0.33824396120623312</v>
      </c>
      <c r="P31">
        <v>0.43236091259124904</v>
      </c>
      <c r="Q31">
        <v>0.15678025633602197</v>
      </c>
      <c r="R31">
        <v>0.37305343264413982</v>
      </c>
      <c r="S31">
        <v>0.20484737229685057</v>
      </c>
      <c r="T31">
        <v>0.45486530015320503</v>
      </c>
      <c r="U31">
        <v>0.22090953502386759</v>
      </c>
      <c r="V31">
        <v>0.58968858788103173</v>
      </c>
      <c r="W31">
        <v>0.51649364514130958</v>
      </c>
      <c r="X31">
        <v>0.64012934895065698</v>
      </c>
      <c r="Y31">
        <v>0.40391484758317836</v>
      </c>
      <c r="Z31">
        <v>0.3008994606819223</v>
      </c>
      <c r="AA31">
        <v>0.62313634124304307</v>
      </c>
      <c r="AB31"/>
    </row>
    <row r="32" spans="1:28" x14ac:dyDescent="0.3">
      <c r="A32" s="47" t="s">
        <v>273</v>
      </c>
      <c r="B32" s="70" t="s">
        <v>42</v>
      </c>
      <c r="C32">
        <v>0.64467014814625845</v>
      </c>
      <c r="D32">
        <v>0.44302224455721906</v>
      </c>
      <c r="E32">
        <v>0.53537784534794164</v>
      </c>
      <c r="F32">
        <v>0.43261124632344428</v>
      </c>
      <c r="G32">
        <v>0.24549237850017361</v>
      </c>
      <c r="H32">
        <v>0.4162958746693029</v>
      </c>
      <c r="I32">
        <v>0.40529086219528021</v>
      </c>
      <c r="J32">
        <v>0.45827255472907064</v>
      </c>
      <c r="K32">
        <v>0.58489986761563906</v>
      </c>
      <c r="L32">
        <v>0.67356899432085704</v>
      </c>
      <c r="M32">
        <v>0.39525303587936034</v>
      </c>
      <c r="N32">
        <v>0.45786739537572002</v>
      </c>
      <c r="O32">
        <v>0.44015583222205062</v>
      </c>
      <c r="P32">
        <v>0.47249045818588387</v>
      </c>
      <c r="Q32">
        <v>0.36619845671734508</v>
      </c>
      <c r="R32">
        <v>0.26223397494675765</v>
      </c>
      <c r="S32">
        <v>0.17558725273853396</v>
      </c>
      <c r="T32">
        <v>1.993707841219463E-2</v>
      </c>
      <c r="U32">
        <v>0.12324256173226217</v>
      </c>
      <c r="V32">
        <v>0.1594564761702485</v>
      </c>
      <c r="W32">
        <v>0.5277162984369318</v>
      </c>
      <c r="X32">
        <v>0.56595320684829675</v>
      </c>
      <c r="Y32">
        <v>0.45427390284819308</v>
      </c>
      <c r="Z32">
        <v>0.50060892660522571</v>
      </c>
      <c r="AA32">
        <v>0.52732301758883482</v>
      </c>
      <c r="AB32"/>
    </row>
    <row r="33" spans="1:28" x14ac:dyDescent="0.3">
      <c r="A33" s="47" t="s">
        <v>274</v>
      </c>
      <c r="B33" s="70" t="s">
        <v>14</v>
      </c>
      <c r="C33">
        <v>0.49346472729170832</v>
      </c>
      <c r="D33">
        <v>0.49349289089753356</v>
      </c>
      <c r="E33">
        <v>0.55130319628149071</v>
      </c>
      <c r="F33">
        <v>0.62112151857149767</v>
      </c>
      <c r="G33">
        <v>0.36408219357205424</v>
      </c>
      <c r="H33">
        <v>0.43365432483877975</v>
      </c>
      <c r="I33">
        <v>0.45788302886070559</v>
      </c>
      <c r="J33">
        <v>0.45321736020437325</v>
      </c>
      <c r="K33">
        <v>0.70550847181767817</v>
      </c>
      <c r="L33">
        <v>0.58707841017177409</v>
      </c>
      <c r="M33">
        <v>0.49152935403736631</v>
      </c>
      <c r="N33">
        <v>0.34347012948793104</v>
      </c>
      <c r="O33">
        <v>9.3470219046354996E-2</v>
      </c>
      <c r="P33">
        <v>0.55700344012882907</v>
      </c>
      <c r="Q33">
        <v>0.34864595737369569</v>
      </c>
      <c r="R33">
        <v>0.22385155492974013</v>
      </c>
      <c r="S33">
        <v>5.9782457508639274E-2</v>
      </c>
      <c r="T33">
        <v>0.15972888459481743</v>
      </c>
      <c r="U33">
        <v>0.28216484744475173</v>
      </c>
      <c r="V33">
        <v>0.26431001786384301</v>
      </c>
      <c r="W33">
        <v>0.49911778397959722</v>
      </c>
      <c r="X33">
        <v>0.48130307879052803</v>
      </c>
      <c r="Y33">
        <v>0.30017243397464738</v>
      </c>
      <c r="Z33">
        <v>0.52372459752941913</v>
      </c>
      <c r="AA33">
        <v>0.50065204451246537</v>
      </c>
      <c r="AB33"/>
    </row>
    <row r="34" spans="1:28" x14ac:dyDescent="0.3">
      <c r="A34" s="47" t="s">
        <v>275</v>
      </c>
      <c r="B34" s="70" t="s">
        <v>43</v>
      </c>
      <c r="C34">
        <v>0.42573018234963012</v>
      </c>
      <c r="D34">
        <v>0.16872615770127167</v>
      </c>
      <c r="E34">
        <v>8.1459144205784803E-2</v>
      </c>
      <c r="F34">
        <v>9.191522927361051E-2</v>
      </c>
      <c r="G34">
        <v>0.12637708345613988</v>
      </c>
      <c r="H34">
        <v>0.22727060824451983</v>
      </c>
      <c r="I34">
        <v>0.27845689146957842</v>
      </c>
      <c r="J34">
        <v>0.42135562262385423</v>
      </c>
      <c r="K34">
        <v>0.22660129924053937</v>
      </c>
      <c r="L34">
        <v>0.10610674958694058</v>
      </c>
      <c r="M34">
        <v>0.24839511458599586</v>
      </c>
      <c r="N34">
        <v>0.31174629652721791</v>
      </c>
      <c r="O34">
        <v>0.34110935659223934</v>
      </c>
      <c r="P34">
        <v>8.8130305604252432E-2</v>
      </c>
      <c r="Q34">
        <v>0.35374188776976734</v>
      </c>
      <c r="R34">
        <v>0.18995750172249473</v>
      </c>
      <c r="S34">
        <v>0.28925186276498976</v>
      </c>
      <c r="T34">
        <v>0.38674444611141523</v>
      </c>
      <c r="U34">
        <v>0.29327235026056869</v>
      </c>
      <c r="V34">
        <v>0.23974935101465061</v>
      </c>
      <c r="W34">
        <v>0.42628247610597592</v>
      </c>
      <c r="X34">
        <v>0.51510508398271293</v>
      </c>
      <c r="Y34">
        <v>0.45399168138925289</v>
      </c>
      <c r="Z34">
        <v>0.24782803657313962</v>
      </c>
      <c r="AA34">
        <v>0.23845495186085425</v>
      </c>
      <c r="AB34"/>
    </row>
    <row r="35" spans="1:28" x14ac:dyDescent="0.3">
      <c r="A35" s="47" t="s">
        <v>276</v>
      </c>
      <c r="B35" s="70" t="s">
        <v>23</v>
      </c>
      <c r="C35">
        <v>0.82102402511550954</v>
      </c>
      <c r="D35">
        <v>0.50855832893293307</v>
      </c>
      <c r="E35">
        <v>0.53568052187773796</v>
      </c>
      <c r="F35">
        <v>0.52092127707598868</v>
      </c>
      <c r="G35">
        <v>0.30326210608229931</v>
      </c>
      <c r="H35">
        <v>0.40733461368219759</v>
      </c>
      <c r="I35">
        <v>0.57564799845685344</v>
      </c>
      <c r="J35">
        <v>0.51259368133929284</v>
      </c>
      <c r="K35">
        <v>0.65765224830329527</v>
      </c>
      <c r="L35">
        <v>0.61126597510641978</v>
      </c>
      <c r="M35">
        <v>0.47915019128467951</v>
      </c>
      <c r="N35">
        <v>0.46128065423791342</v>
      </c>
      <c r="O35">
        <v>0.41077195857166138</v>
      </c>
      <c r="P35">
        <v>0.6120762060255508</v>
      </c>
      <c r="Q35">
        <v>0.39306028539595472</v>
      </c>
      <c r="R35">
        <v>0.60505476658203472</v>
      </c>
      <c r="S35">
        <v>0.12036656637392944</v>
      </c>
      <c r="T35">
        <v>0.40843631598287922</v>
      </c>
      <c r="U35">
        <v>0.56162861215790694</v>
      </c>
      <c r="V35">
        <v>0.36744088065312663</v>
      </c>
      <c r="W35">
        <v>0.53389034452644513</v>
      </c>
      <c r="X35">
        <v>0.47013093372253123</v>
      </c>
      <c r="Y35">
        <v>0.36731477918255062</v>
      </c>
      <c r="Z35">
        <v>0.27470965698438271</v>
      </c>
      <c r="AA35">
        <v>0.60360812882602033</v>
      </c>
      <c r="AB35"/>
    </row>
    <row r="36" spans="1:28" x14ac:dyDescent="0.3">
      <c r="A36" s="47" t="s">
        <v>277</v>
      </c>
      <c r="B36" s="70" t="s">
        <v>44</v>
      </c>
      <c r="C36">
        <v>0.97190821170806885</v>
      </c>
      <c r="D36">
        <v>0.54636949300765991</v>
      </c>
      <c r="E36">
        <v>0.54725396633148193</v>
      </c>
      <c r="F36">
        <v>0.39568173885345459</v>
      </c>
      <c r="G36">
        <v>0.57360208034515381</v>
      </c>
      <c r="H36">
        <v>0.59461855888366699</v>
      </c>
      <c r="I36">
        <v>0.66640132665634155</v>
      </c>
      <c r="J36">
        <v>0.63262540102005005</v>
      </c>
      <c r="K36">
        <v>0.63614535331726074</v>
      </c>
      <c r="L36">
        <v>0.62643641233444214</v>
      </c>
      <c r="M36">
        <v>0.60846436023712158</v>
      </c>
      <c r="N36">
        <v>0.47332927584648132</v>
      </c>
      <c r="O36">
        <v>0.4443928599357605</v>
      </c>
      <c r="P36">
        <v>0.56524217128753662</v>
      </c>
      <c r="Q36">
        <v>0.56777846813201904</v>
      </c>
      <c r="R36">
        <v>0.46245846152305603</v>
      </c>
      <c r="S36">
        <v>0.38901165127754211</v>
      </c>
      <c r="T36">
        <v>0.26365995407104492</v>
      </c>
      <c r="U36">
        <v>0.73241579532623291</v>
      </c>
      <c r="V36">
        <v>0.66120457649230957</v>
      </c>
      <c r="W36">
        <v>0.68950855731964111</v>
      </c>
      <c r="X36">
        <v>0.48773425817489624</v>
      </c>
      <c r="Y36">
        <v>0.31158137321472168</v>
      </c>
      <c r="Z36">
        <v>0.14379745721817017</v>
      </c>
      <c r="AA36">
        <v>0.46561881899833679</v>
      </c>
      <c r="AB36"/>
    </row>
    <row r="38" spans="1:28" x14ac:dyDescent="0.3">
      <c r="A38" s="47" t="s">
        <v>507</v>
      </c>
      <c r="B38" s="70" t="s">
        <v>10</v>
      </c>
      <c r="C38" s="70">
        <f>RANK(C2,C$2:C$36)</f>
        <v>4</v>
      </c>
      <c r="D38" s="70">
        <f t="shared" ref="D38:AA38" si="0">RANK(D2,D$2:D$36)</f>
        <v>16</v>
      </c>
      <c r="E38" s="70">
        <f t="shared" si="0"/>
        <v>18</v>
      </c>
      <c r="F38" s="70">
        <f t="shared" si="0"/>
        <v>9</v>
      </c>
      <c r="G38" s="70">
        <f t="shared" si="0"/>
        <v>15</v>
      </c>
      <c r="H38" s="70">
        <f t="shared" si="0"/>
        <v>11</v>
      </c>
      <c r="I38" s="70">
        <f t="shared" si="0"/>
        <v>6</v>
      </c>
      <c r="J38" s="70">
        <f t="shared" si="0"/>
        <v>9</v>
      </c>
      <c r="K38" s="70">
        <f t="shared" si="0"/>
        <v>10</v>
      </c>
      <c r="L38" s="70">
        <f t="shared" si="0"/>
        <v>11</v>
      </c>
      <c r="M38" s="70">
        <f t="shared" si="0"/>
        <v>14</v>
      </c>
      <c r="N38" s="70">
        <f t="shared" si="0"/>
        <v>4</v>
      </c>
      <c r="O38" s="70">
        <f t="shared" si="0"/>
        <v>15</v>
      </c>
      <c r="P38" s="70">
        <f t="shared" si="0"/>
        <v>1</v>
      </c>
      <c r="Q38" s="70">
        <f t="shared" si="0"/>
        <v>22</v>
      </c>
      <c r="R38" s="70">
        <f t="shared" si="0"/>
        <v>34</v>
      </c>
      <c r="S38" s="70">
        <f t="shared" si="0"/>
        <v>1</v>
      </c>
      <c r="T38" s="70">
        <f t="shared" si="0"/>
        <v>2</v>
      </c>
      <c r="U38" s="70">
        <f t="shared" si="0"/>
        <v>24</v>
      </c>
      <c r="V38" s="70">
        <f t="shared" si="0"/>
        <v>11</v>
      </c>
      <c r="W38" s="70">
        <f t="shared" si="0"/>
        <v>6</v>
      </c>
      <c r="X38" s="70">
        <f t="shared" si="0"/>
        <v>21</v>
      </c>
      <c r="Y38" s="70">
        <f t="shared" si="0"/>
        <v>2</v>
      </c>
      <c r="Z38" s="70">
        <f t="shared" si="0"/>
        <v>18</v>
      </c>
      <c r="AA38" s="70">
        <f t="shared" si="0"/>
        <v>26</v>
      </c>
    </row>
    <row r="39" spans="1:28" x14ac:dyDescent="0.3">
      <c r="A39" s="47" t="s">
        <v>279</v>
      </c>
      <c r="B39" s="70" t="s">
        <v>11</v>
      </c>
      <c r="C39" s="70">
        <f t="shared" ref="C39:C72" si="1">RANK(C3,C$2:C$36)</f>
        <v>20</v>
      </c>
      <c r="D39" s="70">
        <f t="shared" ref="D39:AA39" si="2">RANK(D3,D$2:D$36)</f>
        <v>15</v>
      </c>
      <c r="E39" s="70">
        <f t="shared" si="2"/>
        <v>20</v>
      </c>
      <c r="F39" s="70">
        <f t="shared" si="2"/>
        <v>18</v>
      </c>
      <c r="G39" s="70">
        <f t="shared" si="2"/>
        <v>14</v>
      </c>
      <c r="H39" s="70">
        <f t="shared" si="2"/>
        <v>13</v>
      </c>
      <c r="I39" s="70">
        <f t="shared" si="2"/>
        <v>10</v>
      </c>
      <c r="J39" s="70">
        <f t="shared" si="2"/>
        <v>14</v>
      </c>
      <c r="K39" s="70">
        <f t="shared" si="2"/>
        <v>18</v>
      </c>
      <c r="L39" s="70">
        <f t="shared" si="2"/>
        <v>21</v>
      </c>
      <c r="M39" s="70">
        <f t="shared" si="2"/>
        <v>12</v>
      </c>
      <c r="N39" s="70">
        <f t="shared" si="2"/>
        <v>13</v>
      </c>
      <c r="O39" s="70">
        <f t="shared" si="2"/>
        <v>13</v>
      </c>
      <c r="P39" s="70">
        <f t="shared" si="2"/>
        <v>24</v>
      </c>
      <c r="Q39" s="70">
        <f t="shared" si="2"/>
        <v>5</v>
      </c>
      <c r="R39" s="70">
        <f t="shared" si="2"/>
        <v>17</v>
      </c>
      <c r="S39" s="70">
        <f t="shared" si="2"/>
        <v>25</v>
      </c>
      <c r="T39" s="70">
        <f t="shared" si="2"/>
        <v>26</v>
      </c>
      <c r="U39" s="70">
        <f t="shared" si="2"/>
        <v>23</v>
      </c>
      <c r="V39" s="70">
        <f t="shared" si="2"/>
        <v>12</v>
      </c>
      <c r="W39" s="70">
        <f t="shared" si="2"/>
        <v>10</v>
      </c>
      <c r="X39" s="70">
        <f t="shared" si="2"/>
        <v>5</v>
      </c>
      <c r="Y39" s="70">
        <f t="shared" si="2"/>
        <v>26</v>
      </c>
      <c r="Z39" s="70">
        <f t="shared" si="2"/>
        <v>4</v>
      </c>
      <c r="AA39" s="70">
        <f t="shared" si="2"/>
        <v>14</v>
      </c>
    </row>
    <row r="40" spans="1:28" x14ac:dyDescent="0.3">
      <c r="A40" s="47" t="s">
        <v>280</v>
      </c>
      <c r="B40" s="70" t="s">
        <v>12</v>
      </c>
      <c r="C40" s="70">
        <f t="shared" si="1"/>
        <v>27</v>
      </c>
      <c r="D40" s="70">
        <f t="shared" ref="D40:AA40" si="3">RANK(D4,D$2:D$36)</f>
        <v>19</v>
      </c>
      <c r="E40" s="70">
        <f t="shared" si="3"/>
        <v>17</v>
      </c>
      <c r="F40" s="70">
        <f t="shared" si="3"/>
        <v>21</v>
      </c>
      <c r="G40" s="70">
        <f t="shared" si="3"/>
        <v>17</v>
      </c>
      <c r="H40" s="70">
        <f t="shared" si="3"/>
        <v>17</v>
      </c>
      <c r="I40" s="70">
        <f t="shared" si="3"/>
        <v>14</v>
      </c>
      <c r="J40" s="70">
        <f t="shared" si="3"/>
        <v>24</v>
      </c>
      <c r="K40" s="70">
        <f t="shared" si="3"/>
        <v>16</v>
      </c>
      <c r="L40" s="70">
        <f t="shared" si="3"/>
        <v>27</v>
      </c>
      <c r="M40" s="70">
        <f t="shared" si="3"/>
        <v>17</v>
      </c>
      <c r="N40" s="70">
        <f t="shared" si="3"/>
        <v>14</v>
      </c>
      <c r="O40" s="70">
        <f t="shared" si="3"/>
        <v>18</v>
      </c>
      <c r="P40" s="70">
        <f t="shared" si="3"/>
        <v>15</v>
      </c>
      <c r="Q40" s="70">
        <f t="shared" si="3"/>
        <v>3</v>
      </c>
      <c r="R40" s="70">
        <f t="shared" si="3"/>
        <v>14</v>
      </c>
      <c r="S40" s="70">
        <f t="shared" si="3"/>
        <v>27</v>
      </c>
      <c r="T40" s="70">
        <f t="shared" si="3"/>
        <v>24</v>
      </c>
      <c r="U40" s="70">
        <f t="shared" si="3"/>
        <v>15</v>
      </c>
      <c r="V40" s="70">
        <f t="shared" si="3"/>
        <v>26</v>
      </c>
      <c r="W40" s="70">
        <f t="shared" si="3"/>
        <v>16</v>
      </c>
      <c r="X40" s="70">
        <f t="shared" si="3"/>
        <v>18</v>
      </c>
      <c r="Y40" s="70">
        <f t="shared" si="3"/>
        <v>33</v>
      </c>
      <c r="Z40" s="70">
        <f t="shared" si="3"/>
        <v>11</v>
      </c>
      <c r="AA40" s="70">
        <f t="shared" si="3"/>
        <v>9</v>
      </c>
    </row>
    <row r="41" spans="1:28" x14ac:dyDescent="0.3">
      <c r="A41" s="47" t="s">
        <v>221</v>
      </c>
      <c r="B41" s="70" t="s">
        <v>13</v>
      </c>
      <c r="C41" s="70">
        <f t="shared" si="1"/>
        <v>10</v>
      </c>
      <c r="D41" s="70">
        <f t="shared" ref="D41:AA41" si="4">RANK(D5,D$2:D$36)</f>
        <v>18</v>
      </c>
      <c r="E41" s="70">
        <f t="shared" si="4"/>
        <v>11</v>
      </c>
      <c r="F41" s="70">
        <f t="shared" si="4"/>
        <v>13</v>
      </c>
      <c r="G41" s="70">
        <f t="shared" si="4"/>
        <v>10</v>
      </c>
      <c r="H41" s="70">
        <f t="shared" si="4"/>
        <v>16</v>
      </c>
      <c r="I41" s="70">
        <f t="shared" si="4"/>
        <v>3</v>
      </c>
      <c r="J41" s="70">
        <f t="shared" si="4"/>
        <v>6</v>
      </c>
      <c r="K41" s="70">
        <f t="shared" si="4"/>
        <v>2</v>
      </c>
      <c r="L41" s="70">
        <f t="shared" si="4"/>
        <v>10</v>
      </c>
      <c r="M41" s="70">
        <f t="shared" si="4"/>
        <v>8</v>
      </c>
      <c r="N41" s="70">
        <f t="shared" si="4"/>
        <v>11</v>
      </c>
      <c r="O41" s="70">
        <f t="shared" si="4"/>
        <v>32</v>
      </c>
      <c r="P41" s="70">
        <f t="shared" si="4"/>
        <v>3</v>
      </c>
      <c r="Q41" s="70">
        <f t="shared" si="4"/>
        <v>25</v>
      </c>
      <c r="R41" s="70">
        <f t="shared" si="4"/>
        <v>33</v>
      </c>
      <c r="S41" s="70">
        <f t="shared" si="4"/>
        <v>3</v>
      </c>
      <c r="T41" s="70">
        <f t="shared" si="4"/>
        <v>33</v>
      </c>
      <c r="U41" s="70">
        <f t="shared" si="4"/>
        <v>18</v>
      </c>
      <c r="V41" s="70">
        <f t="shared" si="4"/>
        <v>14</v>
      </c>
      <c r="W41" s="70">
        <f t="shared" si="4"/>
        <v>5</v>
      </c>
      <c r="X41" s="70">
        <f t="shared" si="4"/>
        <v>11</v>
      </c>
      <c r="Y41" s="70">
        <f t="shared" si="4"/>
        <v>1</v>
      </c>
      <c r="Z41" s="70">
        <f t="shared" si="4"/>
        <v>12</v>
      </c>
      <c r="AA41" s="70">
        <f t="shared" si="4"/>
        <v>31</v>
      </c>
    </row>
    <row r="42" spans="1:28" x14ac:dyDescent="0.3">
      <c r="A42" s="47" t="s">
        <v>223</v>
      </c>
      <c r="B42" s="70" t="s">
        <v>15</v>
      </c>
      <c r="C42" s="70">
        <f t="shared" si="1"/>
        <v>28</v>
      </c>
      <c r="D42" s="70">
        <f t="shared" ref="D42:AA42" si="5">RANK(D6,D$2:D$36)</f>
        <v>34</v>
      </c>
      <c r="E42" s="70">
        <f t="shared" si="5"/>
        <v>24</v>
      </c>
      <c r="F42" s="70">
        <f t="shared" si="5"/>
        <v>14</v>
      </c>
      <c r="G42" s="70">
        <f t="shared" si="5"/>
        <v>18</v>
      </c>
      <c r="H42" s="70">
        <f t="shared" si="5"/>
        <v>34</v>
      </c>
      <c r="I42" s="70">
        <f t="shared" si="5"/>
        <v>31</v>
      </c>
      <c r="J42" s="70">
        <f t="shared" si="5"/>
        <v>32</v>
      </c>
      <c r="K42" s="70">
        <f t="shared" si="5"/>
        <v>21</v>
      </c>
      <c r="L42" s="70">
        <f t="shared" si="5"/>
        <v>23</v>
      </c>
      <c r="M42" s="70">
        <f t="shared" si="5"/>
        <v>31</v>
      </c>
      <c r="N42" s="70">
        <f t="shared" si="5"/>
        <v>28</v>
      </c>
      <c r="O42" s="70">
        <f t="shared" si="5"/>
        <v>33</v>
      </c>
      <c r="P42" s="70">
        <f t="shared" si="5"/>
        <v>34</v>
      </c>
      <c r="Q42" s="70">
        <f t="shared" si="5"/>
        <v>6</v>
      </c>
      <c r="R42" s="70">
        <f t="shared" si="5"/>
        <v>31</v>
      </c>
      <c r="S42" s="70">
        <f t="shared" si="5"/>
        <v>14</v>
      </c>
      <c r="T42" s="70">
        <f t="shared" si="5"/>
        <v>28</v>
      </c>
      <c r="U42" s="70">
        <f t="shared" si="5"/>
        <v>32</v>
      </c>
      <c r="V42" s="70">
        <f t="shared" si="5"/>
        <v>27</v>
      </c>
      <c r="W42" s="70">
        <f t="shared" si="5"/>
        <v>30</v>
      </c>
      <c r="X42" s="70">
        <f t="shared" si="5"/>
        <v>32</v>
      </c>
      <c r="Y42" s="70">
        <f t="shared" si="5"/>
        <v>8</v>
      </c>
      <c r="Z42" s="70">
        <f t="shared" si="5"/>
        <v>13</v>
      </c>
      <c r="AA42" s="70">
        <f t="shared" si="5"/>
        <v>24</v>
      </c>
    </row>
    <row r="43" spans="1:28" x14ac:dyDescent="0.3">
      <c r="A43" s="47" t="s">
        <v>226</v>
      </c>
      <c r="B43" s="70" t="s">
        <v>16</v>
      </c>
      <c r="C43" s="70">
        <f t="shared" si="1"/>
        <v>33</v>
      </c>
      <c r="D43" s="70">
        <f t="shared" ref="D43:AA43" si="6">RANK(D7,D$2:D$36)</f>
        <v>12</v>
      </c>
      <c r="E43" s="70">
        <f t="shared" si="6"/>
        <v>25</v>
      </c>
      <c r="F43" s="70">
        <f t="shared" si="6"/>
        <v>25</v>
      </c>
      <c r="G43" s="70">
        <f t="shared" si="6"/>
        <v>23</v>
      </c>
      <c r="H43" s="70">
        <f t="shared" si="6"/>
        <v>20</v>
      </c>
      <c r="I43" s="70">
        <f t="shared" si="6"/>
        <v>21</v>
      </c>
      <c r="J43" s="70">
        <f t="shared" si="6"/>
        <v>27</v>
      </c>
      <c r="K43" s="70">
        <f t="shared" si="6"/>
        <v>23</v>
      </c>
      <c r="L43" s="70">
        <f t="shared" si="6"/>
        <v>22</v>
      </c>
      <c r="M43" s="70">
        <f t="shared" si="6"/>
        <v>13</v>
      </c>
      <c r="N43" s="70">
        <f t="shared" si="6"/>
        <v>31</v>
      </c>
      <c r="O43" s="70">
        <f t="shared" si="6"/>
        <v>12</v>
      </c>
      <c r="P43" s="70">
        <f t="shared" si="6"/>
        <v>22</v>
      </c>
      <c r="Q43" s="70">
        <f t="shared" si="6"/>
        <v>33</v>
      </c>
      <c r="R43" s="70">
        <f t="shared" si="6"/>
        <v>15</v>
      </c>
      <c r="S43" s="70">
        <f t="shared" si="6"/>
        <v>15</v>
      </c>
      <c r="T43" s="70">
        <f t="shared" si="6"/>
        <v>11</v>
      </c>
      <c r="U43" s="70">
        <f t="shared" si="6"/>
        <v>16</v>
      </c>
      <c r="V43" s="70">
        <f t="shared" si="6"/>
        <v>25</v>
      </c>
      <c r="W43" s="70">
        <f t="shared" si="6"/>
        <v>20</v>
      </c>
      <c r="X43" s="70">
        <f t="shared" si="6"/>
        <v>28</v>
      </c>
      <c r="Y43" s="70">
        <f t="shared" si="6"/>
        <v>24</v>
      </c>
      <c r="Z43" s="70">
        <f t="shared" si="6"/>
        <v>17</v>
      </c>
      <c r="AA43" s="70">
        <f t="shared" si="6"/>
        <v>25</v>
      </c>
    </row>
    <row r="44" spans="1:28" x14ac:dyDescent="0.3">
      <c r="A44" s="47" t="s">
        <v>228</v>
      </c>
      <c r="B44" s="70" t="s">
        <v>18</v>
      </c>
      <c r="C44" s="70">
        <f t="shared" si="1"/>
        <v>9</v>
      </c>
      <c r="D44" s="70">
        <f t="shared" ref="D44:AA44" si="7">RANK(D8,D$2:D$36)</f>
        <v>9</v>
      </c>
      <c r="E44" s="70">
        <f t="shared" si="7"/>
        <v>10</v>
      </c>
      <c r="F44" s="70">
        <f t="shared" si="7"/>
        <v>3</v>
      </c>
      <c r="G44" s="70">
        <f t="shared" si="7"/>
        <v>16</v>
      </c>
      <c r="H44" s="70">
        <f t="shared" si="7"/>
        <v>14</v>
      </c>
      <c r="I44" s="70">
        <f t="shared" si="7"/>
        <v>22</v>
      </c>
      <c r="J44" s="70">
        <f t="shared" si="7"/>
        <v>17</v>
      </c>
      <c r="K44" s="70">
        <f t="shared" si="7"/>
        <v>9</v>
      </c>
      <c r="L44" s="70">
        <f t="shared" si="7"/>
        <v>9</v>
      </c>
      <c r="M44" s="70">
        <f t="shared" si="7"/>
        <v>16</v>
      </c>
      <c r="N44" s="70">
        <f t="shared" si="7"/>
        <v>5</v>
      </c>
      <c r="O44" s="70">
        <f t="shared" si="7"/>
        <v>17</v>
      </c>
      <c r="P44" s="70">
        <f t="shared" si="7"/>
        <v>8</v>
      </c>
      <c r="Q44" s="70">
        <f t="shared" si="7"/>
        <v>10</v>
      </c>
      <c r="R44" s="70">
        <f t="shared" si="7"/>
        <v>26</v>
      </c>
      <c r="S44" s="70">
        <f t="shared" si="7"/>
        <v>7</v>
      </c>
      <c r="T44" s="70">
        <f t="shared" si="7"/>
        <v>17</v>
      </c>
      <c r="U44" s="70">
        <f t="shared" si="7"/>
        <v>21</v>
      </c>
      <c r="V44" s="70">
        <f t="shared" si="7"/>
        <v>28</v>
      </c>
      <c r="W44" s="70">
        <f t="shared" si="7"/>
        <v>15</v>
      </c>
      <c r="X44" s="70">
        <f t="shared" si="7"/>
        <v>8</v>
      </c>
      <c r="Y44" s="70">
        <f t="shared" si="7"/>
        <v>31</v>
      </c>
      <c r="Z44" s="70">
        <f t="shared" si="7"/>
        <v>6</v>
      </c>
      <c r="AA44" s="70">
        <f t="shared" si="7"/>
        <v>18</v>
      </c>
    </row>
    <row r="45" spans="1:28" x14ac:dyDescent="0.3">
      <c r="A45" s="47" t="s">
        <v>230</v>
      </c>
      <c r="B45" s="70" t="s">
        <v>20</v>
      </c>
      <c r="C45" s="70">
        <f t="shared" si="1"/>
        <v>26</v>
      </c>
      <c r="D45" s="70">
        <f t="shared" ref="D45:AA45" si="8">RANK(D9,D$2:D$36)</f>
        <v>24</v>
      </c>
      <c r="E45" s="70">
        <f t="shared" si="8"/>
        <v>23</v>
      </c>
      <c r="F45" s="70">
        <f t="shared" si="8"/>
        <v>20</v>
      </c>
      <c r="G45" s="70">
        <f t="shared" si="8"/>
        <v>22</v>
      </c>
      <c r="H45" s="70">
        <f t="shared" si="8"/>
        <v>31</v>
      </c>
      <c r="I45" s="70">
        <f t="shared" si="8"/>
        <v>34</v>
      </c>
      <c r="J45" s="70">
        <f t="shared" si="8"/>
        <v>28</v>
      </c>
      <c r="K45" s="70">
        <f t="shared" si="8"/>
        <v>24</v>
      </c>
      <c r="L45" s="70">
        <f t="shared" si="8"/>
        <v>28</v>
      </c>
      <c r="M45" s="70">
        <f t="shared" si="8"/>
        <v>32</v>
      </c>
      <c r="N45" s="70">
        <f t="shared" si="8"/>
        <v>20</v>
      </c>
      <c r="O45" s="70">
        <f t="shared" si="8"/>
        <v>14</v>
      </c>
      <c r="P45" s="70">
        <f t="shared" si="8"/>
        <v>30</v>
      </c>
      <c r="Q45" s="70">
        <f t="shared" si="8"/>
        <v>30</v>
      </c>
      <c r="R45" s="70">
        <f t="shared" si="8"/>
        <v>18</v>
      </c>
      <c r="S45" s="70">
        <f t="shared" si="8"/>
        <v>24</v>
      </c>
      <c r="T45" s="70">
        <f t="shared" si="8"/>
        <v>31</v>
      </c>
      <c r="U45" s="70">
        <f t="shared" si="8"/>
        <v>34</v>
      </c>
      <c r="V45" s="70">
        <f t="shared" si="8"/>
        <v>20</v>
      </c>
      <c r="W45" s="70">
        <f t="shared" si="8"/>
        <v>32</v>
      </c>
      <c r="X45" s="70">
        <f t="shared" si="8"/>
        <v>33</v>
      </c>
      <c r="Y45" s="70">
        <f t="shared" si="8"/>
        <v>21</v>
      </c>
      <c r="Z45" s="70">
        <f t="shared" si="8"/>
        <v>21</v>
      </c>
      <c r="AA45" s="70">
        <f t="shared" si="8"/>
        <v>32</v>
      </c>
    </row>
    <row r="46" spans="1:28" x14ac:dyDescent="0.3">
      <c r="A46" s="47" t="s">
        <v>282</v>
      </c>
      <c r="B46" s="70" t="s">
        <v>21</v>
      </c>
      <c r="C46" s="70">
        <f t="shared" si="1"/>
        <v>13</v>
      </c>
      <c r="D46" s="70">
        <f t="shared" ref="D46:AA46" si="9">RANK(D10,D$2:D$36)</f>
        <v>17</v>
      </c>
      <c r="E46" s="70">
        <f t="shared" si="9"/>
        <v>9</v>
      </c>
      <c r="F46" s="70">
        <f t="shared" si="9"/>
        <v>17</v>
      </c>
      <c r="G46" s="70">
        <f t="shared" si="9"/>
        <v>19</v>
      </c>
      <c r="H46" s="70">
        <f t="shared" si="9"/>
        <v>9</v>
      </c>
      <c r="I46" s="70">
        <f t="shared" si="9"/>
        <v>23</v>
      </c>
      <c r="J46" s="70">
        <f t="shared" si="9"/>
        <v>13</v>
      </c>
      <c r="K46" s="70">
        <f t="shared" si="9"/>
        <v>13</v>
      </c>
      <c r="L46" s="70">
        <f t="shared" si="9"/>
        <v>12</v>
      </c>
      <c r="M46" s="70">
        <f t="shared" si="9"/>
        <v>23</v>
      </c>
      <c r="N46" s="70">
        <f t="shared" si="9"/>
        <v>9</v>
      </c>
      <c r="O46" s="70">
        <f t="shared" si="9"/>
        <v>9</v>
      </c>
      <c r="P46" s="70">
        <f t="shared" si="9"/>
        <v>17</v>
      </c>
      <c r="Q46" s="70">
        <f t="shared" si="9"/>
        <v>13</v>
      </c>
      <c r="R46" s="70">
        <f t="shared" si="9"/>
        <v>22</v>
      </c>
      <c r="S46" s="70">
        <f t="shared" si="9"/>
        <v>4</v>
      </c>
      <c r="T46" s="70">
        <f t="shared" si="9"/>
        <v>32</v>
      </c>
      <c r="U46" s="70">
        <f t="shared" si="9"/>
        <v>31</v>
      </c>
      <c r="V46" s="70">
        <f t="shared" si="9"/>
        <v>29</v>
      </c>
      <c r="W46" s="70">
        <f t="shared" si="9"/>
        <v>19</v>
      </c>
      <c r="X46" s="70">
        <f t="shared" si="9"/>
        <v>9</v>
      </c>
      <c r="Y46" s="70">
        <f t="shared" si="9"/>
        <v>3</v>
      </c>
      <c r="Z46" s="70">
        <f t="shared" si="9"/>
        <v>8</v>
      </c>
      <c r="AA46" s="70">
        <f t="shared" si="9"/>
        <v>15</v>
      </c>
    </row>
    <row r="47" spans="1:28" x14ac:dyDescent="0.3">
      <c r="A47" s="47" t="s">
        <v>234</v>
      </c>
      <c r="B47" s="70" t="s">
        <v>22</v>
      </c>
      <c r="C47" s="70">
        <f t="shared" si="1"/>
        <v>7</v>
      </c>
      <c r="D47" s="70">
        <f t="shared" ref="D47:AA47" si="10">RANK(D11,D$2:D$36)</f>
        <v>14</v>
      </c>
      <c r="E47" s="70">
        <f t="shared" si="10"/>
        <v>16</v>
      </c>
      <c r="F47" s="70">
        <f t="shared" si="10"/>
        <v>8</v>
      </c>
      <c r="G47" s="70">
        <f t="shared" si="10"/>
        <v>6</v>
      </c>
      <c r="H47" s="70">
        <f t="shared" si="10"/>
        <v>3</v>
      </c>
      <c r="I47" s="70">
        <f t="shared" si="10"/>
        <v>7</v>
      </c>
      <c r="J47" s="70">
        <f t="shared" si="10"/>
        <v>16</v>
      </c>
      <c r="K47" s="70">
        <f t="shared" si="10"/>
        <v>8</v>
      </c>
      <c r="L47" s="70">
        <f t="shared" si="10"/>
        <v>16</v>
      </c>
      <c r="M47" s="70">
        <f t="shared" si="10"/>
        <v>10</v>
      </c>
      <c r="N47" s="70">
        <f t="shared" si="10"/>
        <v>2</v>
      </c>
      <c r="O47" s="70">
        <f t="shared" si="10"/>
        <v>11</v>
      </c>
      <c r="P47" s="70">
        <f t="shared" si="10"/>
        <v>11</v>
      </c>
      <c r="Q47" s="70">
        <f t="shared" si="10"/>
        <v>20</v>
      </c>
      <c r="R47" s="70">
        <f t="shared" si="10"/>
        <v>6</v>
      </c>
      <c r="S47" s="70">
        <f t="shared" si="10"/>
        <v>9</v>
      </c>
      <c r="T47" s="70">
        <f t="shared" si="10"/>
        <v>9</v>
      </c>
      <c r="U47" s="70">
        <f t="shared" si="10"/>
        <v>3</v>
      </c>
      <c r="V47" s="70">
        <f t="shared" si="10"/>
        <v>3</v>
      </c>
      <c r="W47" s="70">
        <f t="shared" si="10"/>
        <v>3</v>
      </c>
      <c r="X47" s="70">
        <f t="shared" si="10"/>
        <v>4</v>
      </c>
      <c r="Y47" s="70">
        <f t="shared" si="10"/>
        <v>9</v>
      </c>
      <c r="Z47" s="70">
        <f t="shared" si="10"/>
        <v>26</v>
      </c>
      <c r="AA47" s="70">
        <f t="shared" si="10"/>
        <v>1</v>
      </c>
    </row>
    <row r="48" spans="1:28" x14ac:dyDescent="0.3">
      <c r="A48" s="47" t="s">
        <v>281</v>
      </c>
      <c r="B48" s="70" t="s">
        <v>17</v>
      </c>
      <c r="C48" s="70">
        <f t="shared" si="1"/>
        <v>5</v>
      </c>
      <c r="D48" s="70">
        <f t="shared" ref="D48:AA48" si="11">RANK(D12,D$2:D$36)</f>
        <v>10</v>
      </c>
      <c r="E48" s="70">
        <f t="shared" si="11"/>
        <v>8</v>
      </c>
      <c r="F48" s="70">
        <f t="shared" si="11"/>
        <v>4</v>
      </c>
      <c r="G48" s="70">
        <f t="shared" si="11"/>
        <v>9</v>
      </c>
      <c r="H48" s="70">
        <f t="shared" si="11"/>
        <v>2</v>
      </c>
      <c r="I48" s="70">
        <f t="shared" si="11"/>
        <v>2</v>
      </c>
      <c r="J48" s="70">
        <f t="shared" si="11"/>
        <v>7</v>
      </c>
      <c r="K48" s="70">
        <f t="shared" si="11"/>
        <v>3</v>
      </c>
      <c r="L48" s="70">
        <f t="shared" si="11"/>
        <v>4</v>
      </c>
      <c r="M48" s="70">
        <f t="shared" si="11"/>
        <v>3</v>
      </c>
      <c r="N48" s="70">
        <f t="shared" si="11"/>
        <v>15</v>
      </c>
      <c r="O48" s="70">
        <f t="shared" si="11"/>
        <v>22</v>
      </c>
      <c r="P48" s="70">
        <f t="shared" si="11"/>
        <v>5</v>
      </c>
      <c r="Q48" s="70">
        <f t="shared" si="11"/>
        <v>8</v>
      </c>
      <c r="R48" s="70">
        <f t="shared" si="11"/>
        <v>4</v>
      </c>
      <c r="S48" s="70">
        <f t="shared" si="11"/>
        <v>22</v>
      </c>
      <c r="T48" s="70">
        <f t="shared" si="11"/>
        <v>15</v>
      </c>
      <c r="U48" s="70">
        <f t="shared" si="11"/>
        <v>4</v>
      </c>
      <c r="V48" s="70">
        <f t="shared" si="11"/>
        <v>10</v>
      </c>
      <c r="W48" s="70">
        <f t="shared" si="11"/>
        <v>2</v>
      </c>
      <c r="X48" s="70">
        <f t="shared" si="11"/>
        <v>6</v>
      </c>
      <c r="Y48" s="70">
        <f t="shared" si="11"/>
        <v>14</v>
      </c>
      <c r="Z48" s="70">
        <f t="shared" si="11"/>
        <v>9</v>
      </c>
      <c r="AA48" s="70">
        <f t="shared" si="11"/>
        <v>3</v>
      </c>
    </row>
    <row r="49" spans="1:27" x14ac:dyDescent="0.3">
      <c r="A49" s="47" t="s">
        <v>238</v>
      </c>
      <c r="B49" s="70" t="s">
        <v>24</v>
      </c>
      <c r="C49" s="70">
        <f t="shared" si="1"/>
        <v>30</v>
      </c>
      <c r="D49" s="70">
        <f t="shared" ref="D49:AA49" si="12">RANK(D13,D$2:D$36)</f>
        <v>29</v>
      </c>
      <c r="E49" s="70">
        <f t="shared" si="12"/>
        <v>35</v>
      </c>
      <c r="F49" s="70">
        <f t="shared" si="12"/>
        <v>31</v>
      </c>
      <c r="G49" s="70">
        <f t="shared" si="12"/>
        <v>31</v>
      </c>
      <c r="H49" s="70">
        <f t="shared" si="12"/>
        <v>25</v>
      </c>
      <c r="I49" s="70">
        <f t="shared" si="12"/>
        <v>20</v>
      </c>
      <c r="J49" s="70">
        <f t="shared" si="12"/>
        <v>22</v>
      </c>
      <c r="K49" s="70">
        <f t="shared" si="12"/>
        <v>35</v>
      </c>
      <c r="L49" s="70">
        <f t="shared" si="12"/>
        <v>26</v>
      </c>
      <c r="M49" s="70">
        <f t="shared" si="12"/>
        <v>35</v>
      </c>
      <c r="N49" s="70">
        <f t="shared" si="12"/>
        <v>35</v>
      </c>
      <c r="O49" s="70">
        <f t="shared" si="12"/>
        <v>7</v>
      </c>
      <c r="P49" s="70">
        <f t="shared" si="12"/>
        <v>33</v>
      </c>
      <c r="Q49" s="70">
        <f t="shared" si="12"/>
        <v>34</v>
      </c>
      <c r="R49" s="70">
        <f t="shared" si="12"/>
        <v>23</v>
      </c>
      <c r="S49" s="70">
        <f t="shared" si="12"/>
        <v>21</v>
      </c>
      <c r="T49" s="70">
        <f t="shared" si="12"/>
        <v>5</v>
      </c>
      <c r="U49" s="70">
        <f t="shared" si="12"/>
        <v>11</v>
      </c>
      <c r="V49" s="70">
        <f t="shared" si="12"/>
        <v>4</v>
      </c>
      <c r="W49" s="70">
        <f t="shared" si="12"/>
        <v>33</v>
      </c>
      <c r="X49" s="70">
        <f t="shared" si="12"/>
        <v>16</v>
      </c>
      <c r="Y49" s="70">
        <f t="shared" si="12"/>
        <v>23</v>
      </c>
      <c r="Z49" s="70">
        <f t="shared" si="12"/>
        <v>33</v>
      </c>
      <c r="AA49" s="70">
        <f t="shared" si="12"/>
        <v>13</v>
      </c>
    </row>
    <row r="50" spans="1:27" x14ac:dyDescent="0.3">
      <c r="A50" s="47" t="s">
        <v>240</v>
      </c>
      <c r="B50" s="70" t="s">
        <v>25</v>
      </c>
      <c r="C50" s="70">
        <f t="shared" si="1"/>
        <v>32</v>
      </c>
      <c r="D50" s="70">
        <f t="shared" ref="D50:AA50" si="13">RANK(D14,D$2:D$36)</f>
        <v>26</v>
      </c>
      <c r="E50" s="70">
        <f t="shared" si="13"/>
        <v>30</v>
      </c>
      <c r="F50" s="70">
        <f t="shared" si="13"/>
        <v>28</v>
      </c>
      <c r="G50" s="70">
        <f t="shared" si="13"/>
        <v>24</v>
      </c>
      <c r="H50" s="70">
        <f t="shared" si="13"/>
        <v>28</v>
      </c>
      <c r="I50" s="70">
        <f t="shared" si="13"/>
        <v>26</v>
      </c>
      <c r="J50" s="70">
        <f t="shared" si="13"/>
        <v>26</v>
      </c>
      <c r="K50" s="70">
        <f t="shared" si="13"/>
        <v>31</v>
      </c>
      <c r="L50" s="70">
        <f t="shared" si="13"/>
        <v>34</v>
      </c>
      <c r="M50" s="70">
        <f t="shared" si="13"/>
        <v>25</v>
      </c>
      <c r="N50" s="70">
        <f t="shared" si="13"/>
        <v>17</v>
      </c>
      <c r="O50" s="70">
        <f t="shared" si="13"/>
        <v>21</v>
      </c>
      <c r="P50" s="70">
        <f t="shared" si="13"/>
        <v>29</v>
      </c>
      <c r="Q50" s="70">
        <f t="shared" si="13"/>
        <v>12</v>
      </c>
      <c r="R50" s="70">
        <f t="shared" si="13"/>
        <v>16</v>
      </c>
      <c r="S50" s="70">
        <f t="shared" si="13"/>
        <v>6</v>
      </c>
      <c r="T50" s="70">
        <f t="shared" si="13"/>
        <v>12</v>
      </c>
      <c r="U50" s="70">
        <f t="shared" si="13"/>
        <v>19</v>
      </c>
      <c r="V50" s="70">
        <f t="shared" si="13"/>
        <v>21</v>
      </c>
      <c r="W50" s="70">
        <f t="shared" si="13"/>
        <v>31</v>
      </c>
      <c r="X50" s="70">
        <f t="shared" si="13"/>
        <v>30</v>
      </c>
      <c r="Y50" s="70">
        <f t="shared" si="13"/>
        <v>11</v>
      </c>
      <c r="Z50" s="70">
        <f t="shared" si="13"/>
        <v>22</v>
      </c>
      <c r="AA50" s="70">
        <f t="shared" si="13"/>
        <v>19</v>
      </c>
    </row>
    <row r="51" spans="1:27" x14ac:dyDescent="0.3">
      <c r="A51" s="47" t="s">
        <v>243</v>
      </c>
      <c r="B51" s="70" t="s">
        <v>27</v>
      </c>
      <c r="C51" s="70">
        <f t="shared" si="1"/>
        <v>34</v>
      </c>
      <c r="D51" s="70">
        <f t="shared" ref="D51:AA51" si="14">RANK(D15,D$2:D$36)</f>
        <v>22</v>
      </c>
      <c r="E51" s="70">
        <f t="shared" si="14"/>
        <v>21</v>
      </c>
      <c r="F51" s="70">
        <f t="shared" si="14"/>
        <v>12</v>
      </c>
      <c r="G51" s="70">
        <f t="shared" si="14"/>
        <v>25</v>
      </c>
      <c r="H51" s="70">
        <f t="shared" si="14"/>
        <v>33</v>
      </c>
      <c r="I51" s="70">
        <f t="shared" si="14"/>
        <v>30</v>
      </c>
      <c r="J51" s="70">
        <f t="shared" si="14"/>
        <v>33</v>
      </c>
      <c r="K51" s="70">
        <f t="shared" si="14"/>
        <v>29</v>
      </c>
      <c r="L51" s="70">
        <f t="shared" si="14"/>
        <v>19</v>
      </c>
      <c r="M51" s="70">
        <f t="shared" si="14"/>
        <v>29</v>
      </c>
      <c r="N51" s="70">
        <f t="shared" si="14"/>
        <v>29</v>
      </c>
      <c r="O51" s="70">
        <f t="shared" si="14"/>
        <v>25</v>
      </c>
      <c r="P51" s="70">
        <f t="shared" si="14"/>
        <v>23</v>
      </c>
      <c r="Q51" s="70">
        <f t="shared" si="14"/>
        <v>18</v>
      </c>
      <c r="R51" s="70">
        <f t="shared" si="14"/>
        <v>25</v>
      </c>
      <c r="S51" s="70">
        <f t="shared" si="14"/>
        <v>34</v>
      </c>
      <c r="T51" s="70">
        <f t="shared" si="14"/>
        <v>30</v>
      </c>
      <c r="U51" s="70">
        <f t="shared" si="14"/>
        <v>35</v>
      </c>
      <c r="V51" s="70">
        <f t="shared" si="14"/>
        <v>16</v>
      </c>
      <c r="W51" s="70">
        <f t="shared" si="14"/>
        <v>28</v>
      </c>
      <c r="X51" s="70">
        <f t="shared" si="14"/>
        <v>29</v>
      </c>
      <c r="Y51" s="70" t="e">
        <f t="shared" si="14"/>
        <v>#VALUE!</v>
      </c>
      <c r="Z51" s="70">
        <f t="shared" si="14"/>
        <v>20</v>
      </c>
      <c r="AA51" s="70">
        <f t="shared" si="14"/>
        <v>35</v>
      </c>
    </row>
    <row r="52" spans="1:27" x14ac:dyDescent="0.3">
      <c r="A52" s="47" t="s">
        <v>245</v>
      </c>
      <c r="B52" s="70" t="s">
        <v>26</v>
      </c>
      <c r="C52" s="70">
        <f t="shared" si="1"/>
        <v>23</v>
      </c>
      <c r="D52" s="70">
        <f t="shared" ref="D52:AA52" si="15">RANK(D16,D$2:D$36)</f>
        <v>31</v>
      </c>
      <c r="E52" s="70">
        <f t="shared" si="15"/>
        <v>12</v>
      </c>
      <c r="F52" s="70">
        <f t="shared" si="15"/>
        <v>15</v>
      </c>
      <c r="G52" s="70">
        <f t="shared" si="15"/>
        <v>12</v>
      </c>
      <c r="H52" s="70">
        <f t="shared" si="15"/>
        <v>30</v>
      </c>
      <c r="I52" s="70">
        <f t="shared" si="15"/>
        <v>25</v>
      </c>
      <c r="J52" s="70">
        <f t="shared" si="15"/>
        <v>31</v>
      </c>
      <c r="K52" s="70">
        <f t="shared" si="15"/>
        <v>15</v>
      </c>
      <c r="L52" s="70">
        <f t="shared" si="15"/>
        <v>6</v>
      </c>
      <c r="M52" s="70">
        <f t="shared" si="15"/>
        <v>9</v>
      </c>
      <c r="N52" s="70">
        <f t="shared" si="15"/>
        <v>24</v>
      </c>
      <c r="O52" s="70">
        <f t="shared" si="15"/>
        <v>20</v>
      </c>
      <c r="P52" s="70">
        <f t="shared" si="15"/>
        <v>12</v>
      </c>
      <c r="Q52" s="70">
        <f t="shared" si="15"/>
        <v>24</v>
      </c>
      <c r="R52" s="70">
        <f t="shared" si="15"/>
        <v>8</v>
      </c>
      <c r="S52" s="70">
        <f t="shared" si="15"/>
        <v>23</v>
      </c>
      <c r="T52" s="70">
        <f t="shared" si="15"/>
        <v>13</v>
      </c>
      <c r="U52" s="70">
        <f t="shared" si="15"/>
        <v>25</v>
      </c>
      <c r="V52" s="70">
        <f t="shared" si="15"/>
        <v>19</v>
      </c>
      <c r="W52" s="70">
        <f t="shared" si="15"/>
        <v>17</v>
      </c>
      <c r="X52" s="70">
        <f t="shared" si="15"/>
        <v>25</v>
      </c>
      <c r="Y52" s="70">
        <f t="shared" si="15"/>
        <v>22</v>
      </c>
      <c r="Z52" s="70">
        <f t="shared" si="15"/>
        <v>29</v>
      </c>
      <c r="AA52" s="70">
        <f t="shared" si="15"/>
        <v>33</v>
      </c>
    </row>
    <row r="53" spans="1:27" x14ac:dyDescent="0.3">
      <c r="A53" s="47" t="s">
        <v>248</v>
      </c>
      <c r="B53" s="70" t="s">
        <v>28</v>
      </c>
      <c r="C53" s="70">
        <f t="shared" si="1"/>
        <v>24</v>
      </c>
      <c r="D53" s="70">
        <f t="shared" ref="D53:AA53" si="16">RANK(D17,D$2:D$36)</f>
        <v>25</v>
      </c>
      <c r="E53" s="70">
        <f t="shared" si="16"/>
        <v>3</v>
      </c>
      <c r="F53" s="70">
        <f t="shared" si="16"/>
        <v>23</v>
      </c>
      <c r="G53" s="70">
        <f t="shared" si="16"/>
        <v>5</v>
      </c>
      <c r="H53" s="70">
        <f t="shared" si="16"/>
        <v>6</v>
      </c>
      <c r="I53" s="70">
        <f t="shared" si="16"/>
        <v>27</v>
      </c>
      <c r="J53" s="70">
        <f t="shared" si="16"/>
        <v>5</v>
      </c>
      <c r="K53" s="70">
        <f t="shared" si="16"/>
        <v>25</v>
      </c>
      <c r="L53" s="70">
        <f t="shared" si="16"/>
        <v>14</v>
      </c>
      <c r="M53" s="70">
        <f t="shared" si="16"/>
        <v>18</v>
      </c>
      <c r="N53" s="70">
        <f t="shared" si="16"/>
        <v>34</v>
      </c>
      <c r="O53" s="70">
        <f t="shared" si="16"/>
        <v>16</v>
      </c>
      <c r="P53" s="70">
        <f t="shared" si="16"/>
        <v>16</v>
      </c>
      <c r="Q53" s="70">
        <f t="shared" si="16"/>
        <v>4</v>
      </c>
      <c r="R53" s="70">
        <f t="shared" si="16"/>
        <v>30</v>
      </c>
      <c r="S53" s="70">
        <f t="shared" si="16"/>
        <v>33</v>
      </c>
      <c r="T53" s="70">
        <f t="shared" si="16"/>
        <v>22</v>
      </c>
      <c r="U53" s="70">
        <f t="shared" si="16"/>
        <v>13</v>
      </c>
      <c r="V53" s="70">
        <f t="shared" si="16"/>
        <v>32</v>
      </c>
      <c r="W53" s="70">
        <f t="shared" si="16"/>
        <v>22</v>
      </c>
      <c r="X53" s="70">
        <f t="shared" si="16"/>
        <v>13</v>
      </c>
      <c r="Y53" s="70">
        <f t="shared" si="16"/>
        <v>30</v>
      </c>
      <c r="Z53" s="70">
        <f t="shared" si="16"/>
        <v>34</v>
      </c>
      <c r="AA53" s="70">
        <f t="shared" si="16"/>
        <v>30</v>
      </c>
    </row>
    <row r="54" spans="1:27" x14ac:dyDescent="0.3">
      <c r="A54" s="47" t="s">
        <v>250</v>
      </c>
      <c r="B54" s="70" t="s">
        <v>29</v>
      </c>
      <c r="C54" s="70">
        <f t="shared" si="1"/>
        <v>15</v>
      </c>
      <c r="D54" s="70">
        <f t="shared" ref="D54:AA54" si="17">RANK(D18,D$2:D$36)</f>
        <v>20</v>
      </c>
      <c r="E54" s="70">
        <f t="shared" si="17"/>
        <v>28</v>
      </c>
      <c r="F54" s="70">
        <f t="shared" si="17"/>
        <v>7</v>
      </c>
      <c r="G54" s="70">
        <f t="shared" si="17"/>
        <v>28</v>
      </c>
      <c r="H54" s="70">
        <f t="shared" si="17"/>
        <v>23</v>
      </c>
      <c r="I54" s="70">
        <f t="shared" si="17"/>
        <v>17</v>
      </c>
      <c r="J54" s="70">
        <f t="shared" si="17"/>
        <v>18</v>
      </c>
      <c r="K54" s="70">
        <f t="shared" si="17"/>
        <v>27</v>
      </c>
      <c r="L54" s="70">
        <f t="shared" si="17"/>
        <v>13</v>
      </c>
      <c r="M54" s="70">
        <f t="shared" si="17"/>
        <v>15</v>
      </c>
      <c r="N54" s="70">
        <f t="shared" si="17"/>
        <v>18</v>
      </c>
      <c r="O54" s="70">
        <f t="shared" si="17"/>
        <v>4</v>
      </c>
      <c r="P54" s="70">
        <f t="shared" si="17"/>
        <v>18</v>
      </c>
      <c r="Q54" s="70">
        <f t="shared" si="17"/>
        <v>17</v>
      </c>
      <c r="R54" s="70">
        <f t="shared" si="17"/>
        <v>11</v>
      </c>
      <c r="S54" s="70">
        <f t="shared" si="17"/>
        <v>20</v>
      </c>
      <c r="T54" s="70">
        <f t="shared" si="17"/>
        <v>6</v>
      </c>
      <c r="U54" s="70">
        <f t="shared" si="17"/>
        <v>6</v>
      </c>
      <c r="V54" s="70">
        <f t="shared" si="17"/>
        <v>5</v>
      </c>
      <c r="W54" s="70">
        <f t="shared" si="17"/>
        <v>13</v>
      </c>
      <c r="X54" s="70">
        <f t="shared" si="17"/>
        <v>2</v>
      </c>
      <c r="Y54" s="70">
        <f t="shared" si="17"/>
        <v>15</v>
      </c>
      <c r="Z54" s="70">
        <f t="shared" si="17"/>
        <v>15</v>
      </c>
      <c r="AA54" s="70">
        <f t="shared" si="17"/>
        <v>5</v>
      </c>
    </row>
    <row r="55" spans="1:27" x14ac:dyDescent="0.3">
      <c r="A55" s="47" t="s">
        <v>252</v>
      </c>
      <c r="B55" s="70" t="s">
        <v>30</v>
      </c>
      <c r="C55" s="70">
        <f t="shared" si="1"/>
        <v>2</v>
      </c>
      <c r="D55" s="70">
        <f t="shared" ref="D55:AA55" si="18">RANK(D19,D$2:D$36)</f>
        <v>3</v>
      </c>
      <c r="E55" s="70">
        <f t="shared" si="18"/>
        <v>1</v>
      </c>
      <c r="F55" s="70">
        <f t="shared" si="18"/>
        <v>29</v>
      </c>
      <c r="G55" s="70">
        <f t="shared" si="18"/>
        <v>2</v>
      </c>
      <c r="H55" s="70">
        <f t="shared" si="18"/>
        <v>5</v>
      </c>
      <c r="I55" s="70">
        <f t="shared" si="18"/>
        <v>9</v>
      </c>
      <c r="J55" s="70">
        <f t="shared" si="18"/>
        <v>3</v>
      </c>
      <c r="K55" s="70">
        <f t="shared" si="18"/>
        <v>12</v>
      </c>
      <c r="L55" s="70">
        <f t="shared" si="18"/>
        <v>20</v>
      </c>
      <c r="M55" s="70">
        <f t="shared" si="18"/>
        <v>1</v>
      </c>
      <c r="N55" s="70">
        <f t="shared" si="18"/>
        <v>19</v>
      </c>
      <c r="O55" s="70">
        <f t="shared" si="18"/>
        <v>35</v>
      </c>
      <c r="P55" s="70">
        <f t="shared" si="18"/>
        <v>10</v>
      </c>
      <c r="Q55" s="70">
        <f t="shared" si="18"/>
        <v>35</v>
      </c>
      <c r="R55" s="70">
        <f t="shared" si="18"/>
        <v>1</v>
      </c>
      <c r="S55" s="70">
        <f t="shared" si="18"/>
        <v>35</v>
      </c>
      <c r="T55" s="70">
        <f t="shared" si="18"/>
        <v>21</v>
      </c>
      <c r="U55" s="70">
        <f t="shared" si="18"/>
        <v>12</v>
      </c>
      <c r="V55" s="70">
        <f t="shared" si="18"/>
        <v>8</v>
      </c>
      <c r="W55" s="70">
        <f t="shared" si="18"/>
        <v>7</v>
      </c>
      <c r="X55" s="70">
        <f t="shared" si="18"/>
        <v>27</v>
      </c>
      <c r="Y55" s="70">
        <f t="shared" si="18"/>
        <v>17</v>
      </c>
      <c r="Z55" s="70">
        <f t="shared" si="18"/>
        <v>19</v>
      </c>
      <c r="AA55" s="70">
        <f t="shared" si="18"/>
        <v>10</v>
      </c>
    </row>
    <row r="56" spans="1:27" x14ac:dyDescent="0.3">
      <c r="A56" s="47" t="s">
        <v>414</v>
      </c>
      <c r="B56" s="70" t="s">
        <v>31</v>
      </c>
      <c r="C56" s="70">
        <f t="shared" si="1"/>
        <v>6</v>
      </c>
      <c r="D56" s="70">
        <f t="shared" ref="D56:AA56" si="19">RANK(D20,D$2:D$36)</f>
        <v>6</v>
      </c>
      <c r="E56" s="70">
        <f t="shared" si="19"/>
        <v>19</v>
      </c>
      <c r="F56" s="70">
        <f t="shared" si="19"/>
        <v>27</v>
      </c>
      <c r="G56" s="70">
        <f t="shared" si="19"/>
        <v>3</v>
      </c>
      <c r="H56" s="70">
        <f t="shared" si="19"/>
        <v>4</v>
      </c>
      <c r="I56" s="70">
        <f t="shared" si="19"/>
        <v>13</v>
      </c>
      <c r="J56" s="70">
        <f t="shared" si="19"/>
        <v>2</v>
      </c>
      <c r="K56" s="70">
        <f t="shared" si="19"/>
        <v>22</v>
      </c>
      <c r="L56" s="70">
        <f t="shared" si="19"/>
        <v>17</v>
      </c>
      <c r="M56" s="70">
        <f t="shared" si="19"/>
        <v>7</v>
      </c>
      <c r="N56" s="70">
        <f t="shared" si="19"/>
        <v>1</v>
      </c>
      <c r="O56" s="70">
        <f t="shared" si="19"/>
        <v>31</v>
      </c>
      <c r="P56" s="70">
        <f t="shared" si="19"/>
        <v>21</v>
      </c>
      <c r="Q56" s="70">
        <f t="shared" si="19"/>
        <v>28</v>
      </c>
      <c r="R56" s="70">
        <f t="shared" si="19"/>
        <v>7</v>
      </c>
      <c r="S56" s="70">
        <f t="shared" si="19"/>
        <v>29</v>
      </c>
      <c r="T56" s="70">
        <f t="shared" si="19"/>
        <v>19</v>
      </c>
      <c r="U56" s="70">
        <f t="shared" si="19"/>
        <v>9</v>
      </c>
      <c r="V56" s="70">
        <f t="shared" si="19"/>
        <v>18</v>
      </c>
      <c r="W56" s="70">
        <f t="shared" si="19"/>
        <v>25</v>
      </c>
      <c r="X56" s="70">
        <f t="shared" si="19"/>
        <v>34</v>
      </c>
      <c r="Y56" s="70">
        <f t="shared" si="19"/>
        <v>28</v>
      </c>
      <c r="Z56" s="70">
        <f t="shared" si="19"/>
        <v>5</v>
      </c>
      <c r="AA56" s="70">
        <f t="shared" si="19"/>
        <v>29</v>
      </c>
    </row>
    <row r="57" spans="1:27" x14ac:dyDescent="0.3">
      <c r="A57" s="47" t="s">
        <v>509</v>
      </c>
      <c r="B57" s="70" t="s">
        <v>33</v>
      </c>
      <c r="C57" s="70">
        <f t="shared" si="1"/>
        <v>35</v>
      </c>
      <c r="D57" s="70">
        <f t="shared" ref="D57:AA57" si="20">RANK(D21,D$2:D$36)</f>
        <v>32</v>
      </c>
      <c r="E57" s="70">
        <f t="shared" si="20"/>
        <v>33</v>
      </c>
      <c r="F57" s="70" t="e">
        <f t="shared" si="20"/>
        <v>#VALUE!</v>
      </c>
      <c r="G57" s="70">
        <f t="shared" si="20"/>
        <v>35</v>
      </c>
      <c r="H57" s="70">
        <f t="shared" si="20"/>
        <v>26</v>
      </c>
      <c r="I57" s="70">
        <f t="shared" si="20"/>
        <v>35</v>
      </c>
      <c r="J57" s="70">
        <f t="shared" si="20"/>
        <v>30</v>
      </c>
      <c r="K57" s="70">
        <f t="shared" si="20"/>
        <v>28</v>
      </c>
      <c r="L57" s="70">
        <f t="shared" si="20"/>
        <v>30</v>
      </c>
      <c r="M57" s="70">
        <f t="shared" si="20"/>
        <v>34</v>
      </c>
      <c r="N57" s="70">
        <f t="shared" si="20"/>
        <v>25</v>
      </c>
      <c r="O57" s="70">
        <f t="shared" si="20"/>
        <v>3</v>
      </c>
      <c r="P57" s="70">
        <f t="shared" si="20"/>
        <v>28</v>
      </c>
      <c r="Q57" s="70">
        <f t="shared" si="20"/>
        <v>21</v>
      </c>
      <c r="R57" s="70">
        <f t="shared" si="20"/>
        <v>13</v>
      </c>
      <c r="S57" s="70">
        <f t="shared" si="20"/>
        <v>12</v>
      </c>
      <c r="T57" s="70">
        <f t="shared" si="20"/>
        <v>29</v>
      </c>
      <c r="U57" s="70">
        <f t="shared" si="20"/>
        <v>20</v>
      </c>
      <c r="V57" s="70">
        <f t="shared" si="20"/>
        <v>34</v>
      </c>
      <c r="W57" s="70">
        <f t="shared" si="20"/>
        <v>35</v>
      </c>
      <c r="X57" s="70">
        <f t="shared" si="20"/>
        <v>35</v>
      </c>
      <c r="Y57" s="70">
        <f t="shared" si="20"/>
        <v>16</v>
      </c>
      <c r="Z57" s="70">
        <f t="shared" si="20"/>
        <v>24</v>
      </c>
      <c r="AA57" s="70">
        <f t="shared" si="20"/>
        <v>23</v>
      </c>
    </row>
    <row r="58" spans="1:27" x14ac:dyDescent="0.3">
      <c r="A58" s="47" t="s">
        <v>258</v>
      </c>
      <c r="B58" s="70" t="s">
        <v>32</v>
      </c>
      <c r="C58" s="70">
        <f t="shared" si="1"/>
        <v>22</v>
      </c>
      <c r="D58" s="70">
        <f t="shared" ref="D58:AA58" si="21">RANK(D22,D$2:D$36)</f>
        <v>8</v>
      </c>
      <c r="E58" s="70">
        <f t="shared" si="21"/>
        <v>14</v>
      </c>
      <c r="F58" s="70">
        <f t="shared" si="21"/>
        <v>30</v>
      </c>
      <c r="G58" s="70">
        <f t="shared" si="21"/>
        <v>32</v>
      </c>
      <c r="H58" s="70">
        <f t="shared" si="21"/>
        <v>24</v>
      </c>
      <c r="I58" s="70">
        <f t="shared" si="21"/>
        <v>28</v>
      </c>
      <c r="J58" s="70">
        <f t="shared" si="21"/>
        <v>34</v>
      </c>
      <c r="K58" s="70">
        <f t="shared" si="21"/>
        <v>17</v>
      </c>
      <c r="L58" s="70">
        <f t="shared" si="21"/>
        <v>24</v>
      </c>
      <c r="M58" s="70">
        <f t="shared" si="21"/>
        <v>22</v>
      </c>
      <c r="N58" s="70">
        <f t="shared" si="21"/>
        <v>30</v>
      </c>
      <c r="O58" s="70">
        <f t="shared" si="21"/>
        <v>19</v>
      </c>
      <c r="P58" s="70">
        <f t="shared" si="21"/>
        <v>26</v>
      </c>
      <c r="Q58" s="70">
        <f t="shared" si="21"/>
        <v>23</v>
      </c>
      <c r="R58" s="70">
        <f t="shared" si="21"/>
        <v>21</v>
      </c>
      <c r="S58" s="70">
        <f t="shared" si="21"/>
        <v>31</v>
      </c>
      <c r="T58" s="70">
        <f t="shared" si="21"/>
        <v>25</v>
      </c>
      <c r="U58" s="70">
        <f t="shared" si="21"/>
        <v>30</v>
      </c>
      <c r="V58" s="70">
        <f t="shared" si="21"/>
        <v>33</v>
      </c>
      <c r="W58" s="70">
        <f t="shared" si="21"/>
        <v>24</v>
      </c>
      <c r="X58" s="70">
        <f t="shared" si="21"/>
        <v>20</v>
      </c>
      <c r="Y58" s="70">
        <f t="shared" si="21"/>
        <v>34</v>
      </c>
      <c r="Z58" s="70">
        <f t="shared" si="21"/>
        <v>32</v>
      </c>
      <c r="AA58" s="70">
        <f t="shared" si="21"/>
        <v>28</v>
      </c>
    </row>
    <row r="59" spans="1:27" x14ac:dyDescent="0.3">
      <c r="A59" s="47" t="s">
        <v>261</v>
      </c>
      <c r="B59" s="70" t="s">
        <v>34</v>
      </c>
      <c r="C59" s="70">
        <f t="shared" si="1"/>
        <v>17</v>
      </c>
      <c r="D59" s="70">
        <f t="shared" ref="D59:AA59" si="22">RANK(D23,D$2:D$36)</f>
        <v>35</v>
      </c>
      <c r="E59" s="70">
        <f t="shared" si="22"/>
        <v>27</v>
      </c>
      <c r="F59" s="70">
        <f t="shared" si="22"/>
        <v>32</v>
      </c>
      <c r="G59" s="70">
        <f t="shared" si="22"/>
        <v>11</v>
      </c>
      <c r="H59" s="70">
        <f t="shared" si="22"/>
        <v>15</v>
      </c>
      <c r="I59" s="70">
        <f t="shared" si="22"/>
        <v>33</v>
      </c>
      <c r="J59" s="70">
        <f t="shared" si="22"/>
        <v>35</v>
      </c>
      <c r="K59" s="70">
        <f t="shared" si="22"/>
        <v>33</v>
      </c>
      <c r="L59" s="70">
        <f t="shared" si="22"/>
        <v>31</v>
      </c>
      <c r="M59" s="70">
        <f t="shared" si="22"/>
        <v>21</v>
      </c>
      <c r="N59" s="70">
        <f t="shared" si="22"/>
        <v>27</v>
      </c>
      <c r="O59" s="70">
        <f t="shared" si="22"/>
        <v>1</v>
      </c>
      <c r="P59" s="70">
        <f t="shared" si="22"/>
        <v>32</v>
      </c>
      <c r="Q59" s="70">
        <f t="shared" si="22"/>
        <v>1</v>
      </c>
      <c r="R59" s="70">
        <f t="shared" si="22"/>
        <v>32</v>
      </c>
      <c r="S59" s="70">
        <f t="shared" si="22"/>
        <v>19</v>
      </c>
      <c r="T59" s="70">
        <f t="shared" si="22"/>
        <v>8</v>
      </c>
      <c r="U59" s="70">
        <f t="shared" si="22"/>
        <v>5</v>
      </c>
      <c r="V59" s="70">
        <f t="shared" si="22"/>
        <v>9</v>
      </c>
      <c r="W59" s="70">
        <f t="shared" si="22"/>
        <v>34</v>
      </c>
      <c r="X59" s="70">
        <f t="shared" si="22"/>
        <v>22</v>
      </c>
      <c r="Y59" s="70">
        <f t="shared" si="22"/>
        <v>4</v>
      </c>
      <c r="Z59" s="70">
        <f t="shared" si="22"/>
        <v>25</v>
      </c>
      <c r="AA59" s="70">
        <f t="shared" si="22"/>
        <v>20</v>
      </c>
    </row>
    <row r="60" spans="1:27" x14ac:dyDescent="0.3">
      <c r="A60" s="47" t="s">
        <v>510</v>
      </c>
      <c r="B60" s="70" t="s">
        <v>35</v>
      </c>
      <c r="C60" s="70">
        <f t="shared" si="1"/>
        <v>8</v>
      </c>
      <c r="D60" s="70">
        <f t="shared" ref="D60:AA60" si="23">RANK(D24,D$2:D$36)</f>
        <v>4</v>
      </c>
      <c r="E60" s="70">
        <f t="shared" si="23"/>
        <v>2</v>
      </c>
      <c r="F60" s="70">
        <f t="shared" si="23"/>
        <v>5</v>
      </c>
      <c r="G60" s="70">
        <f t="shared" si="23"/>
        <v>7</v>
      </c>
      <c r="H60" s="70">
        <f t="shared" si="23"/>
        <v>8</v>
      </c>
      <c r="I60" s="70">
        <f t="shared" si="23"/>
        <v>5</v>
      </c>
      <c r="J60" s="70">
        <f t="shared" si="23"/>
        <v>11</v>
      </c>
      <c r="K60" s="70">
        <f t="shared" si="23"/>
        <v>4</v>
      </c>
      <c r="L60" s="70">
        <f t="shared" si="23"/>
        <v>8</v>
      </c>
      <c r="M60" s="70">
        <f t="shared" si="23"/>
        <v>6</v>
      </c>
      <c r="N60" s="70">
        <f t="shared" si="23"/>
        <v>12</v>
      </c>
      <c r="O60" s="70">
        <f t="shared" si="23"/>
        <v>29</v>
      </c>
      <c r="P60" s="70">
        <f t="shared" si="23"/>
        <v>9</v>
      </c>
      <c r="Q60" s="70">
        <f t="shared" si="23"/>
        <v>7</v>
      </c>
      <c r="R60" s="70">
        <f t="shared" si="23"/>
        <v>3</v>
      </c>
      <c r="S60" s="70">
        <f t="shared" si="23"/>
        <v>17</v>
      </c>
      <c r="T60" s="70">
        <f t="shared" si="23"/>
        <v>18</v>
      </c>
      <c r="U60" s="70">
        <f t="shared" si="23"/>
        <v>14</v>
      </c>
      <c r="V60" s="70">
        <f t="shared" si="23"/>
        <v>23</v>
      </c>
      <c r="W60" s="70">
        <f t="shared" si="23"/>
        <v>4</v>
      </c>
      <c r="X60" s="70">
        <f t="shared" si="23"/>
        <v>1</v>
      </c>
      <c r="Y60" s="70">
        <f t="shared" si="23"/>
        <v>32</v>
      </c>
      <c r="Z60" s="70">
        <f t="shared" si="23"/>
        <v>16</v>
      </c>
      <c r="AA60" s="70">
        <f t="shared" si="23"/>
        <v>16</v>
      </c>
    </row>
    <row r="61" spans="1:27" x14ac:dyDescent="0.3">
      <c r="A61" s="47" t="s">
        <v>263</v>
      </c>
      <c r="B61" s="70" t="s">
        <v>37</v>
      </c>
      <c r="C61" s="70">
        <f t="shared" si="1"/>
        <v>11</v>
      </c>
      <c r="D61" s="70">
        <f t="shared" ref="D61:AA61" si="24">RANK(D25,D$2:D$36)</f>
        <v>23</v>
      </c>
      <c r="E61" s="70">
        <f t="shared" si="24"/>
        <v>15</v>
      </c>
      <c r="F61" s="70">
        <f t="shared" si="24"/>
        <v>16</v>
      </c>
      <c r="G61" s="70">
        <f t="shared" si="24"/>
        <v>21</v>
      </c>
      <c r="H61" s="70">
        <f t="shared" si="24"/>
        <v>22</v>
      </c>
      <c r="I61" s="70">
        <f t="shared" si="24"/>
        <v>11</v>
      </c>
      <c r="J61" s="70">
        <f t="shared" si="24"/>
        <v>21</v>
      </c>
      <c r="K61" s="70">
        <f t="shared" si="24"/>
        <v>14</v>
      </c>
      <c r="L61" s="70">
        <f t="shared" si="24"/>
        <v>15</v>
      </c>
      <c r="M61" s="70">
        <f t="shared" si="24"/>
        <v>24</v>
      </c>
      <c r="N61" s="70">
        <f t="shared" si="24"/>
        <v>6</v>
      </c>
      <c r="O61" s="70">
        <f t="shared" si="24"/>
        <v>27</v>
      </c>
      <c r="P61" s="70">
        <f t="shared" si="24"/>
        <v>13</v>
      </c>
      <c r="Q61" s="70">
        <f t="shared" si="24"/>
        <v>19</v>
      </c>
      <c r="R61" s="70">
        <f t="shared" si="24"/>
        <v>35</v>
      </c>
      <c r="S61" s="70">
        <f t="shared" si="24"/>
        <v>8</v>
      </c>
      <c r="T61" s="70">
        <f t="shared" si="24"/>
        <v>3</v>
      </c>
      <c r="U61" s="70">
        <f t="shared" si="24"/>
        <v>29</v>
      </c>
      <c r="V61" s="70">
        <f t="shared" si="24"/>
        <v>13</v>
      </c>
      <c r="W61" s="70">
        <f t="shared" si="24"/>
        <v>18</v>
      </c>
      <c r="X61" s="70">
        <f t="shared" si="24"/>
        <v>23</v>
      </c>
      <c r="Y61" s="70">
        <f t="shared" si="24"/>
        <v>5</v>
      </c>
      <c r="Z61" s="70">
        <f t="shared" si="24"/>
        <v>7</v>
      </c>
      <c r="AA61" s="70">
        <f t="shared" si="24"/>
        <v>22</v>
      </c>
    </row>
    <row r="62" spans="1:27" x14ac:dyDescent="0.3">
      <c r="A62" s="47" t="s">
        <v>265</v>
      </c>
      <c r="B62" s="70" t="s">
        <v>36</v>
      </c>
      <c r="C62" s="70">
        <f t="shared" si="1"/>
        <v>16</v>
      </c>
      <c r="D62" s="70">
        <f t="shared" ref="D62:AA62" si="25">RANK(D26,D$2:D$36)</f>
        <v>11</v>
      </c>
      <c r="E62" s="70">
        <f t="shared" si="25"/>
        <v>13</v>
      </c>
      <c r="F62" s="70">
        <f t="shared" si="25"/>
        <v>19</v>
      </c>
      <c r="G62" s="70">
        <f t="shared" si="25"/>
        <v>20</v>
      </c>
      <c r="H62" s="70">
        <f t="shared" si="25"/>
        <v>18</v>
      </c>
      <c r="I62" s="70">
        <f t="shared" si="25"/>
        <v>15</v>
      </c>
      <c r="J62" s="70">
        <f t="shared" si="25"/>
        <v>8</v>
      </c>
      <c r="K62" s="70">
        <f t="shared" si="25"/>
        <v>7</v>
      </c>
      <c r="L62" s="70">
        <f t="shared" si="25"/>
        <v>1</v>
      </c>
      <c r="M62" s="70">
        <f t="shared" si="25"/>
        <v>11</v>
      </c>
      <c r="N62" s="70">
        <f t="shared" si="25"/>
        <v>3</v>
      </c>
      <c r="O62" s="70">
        <f t="shared" si="25"/>
        <v>30</v>
      </c>
      <c r="P62" s="70">
        <f t="shared" si="25"/>
        <v>7</v>
      </c>
      <c r="Q62" s="70">
        <f t="shared" si="25"/>
        <v>9</v>
      </c>
      <c r="R62" s="70">
        <f t="shared" si="25"/>
        <v>28</v>
      </c>
      <c r="S62" s="70">
        <f t="shared" si="25"/>
        <v>10</v>
      </c>
      <c r="T62" s="70">
        <f t="shared" si="25"/>
        <v>34</v>
      </c>
      <c r="U62" s="70">
        <f t="shared" si="25"/>
        <v>33</v>
      </c>
      <c r="V62" s="70">
        <f t="shared" si="25"/>
        <v>22</v>
      </c>
      <c r="W62" s="70">
        <f t="shared" si="25"/>
        <v>9</v>
      </c>
      <c r="X62" s="70">
        <f t="shared" si="25"/>
        <v>24</v>
      </c>
      <c r="Y62" s="70">
        <f t="shared" si="25"/>
        <v>12</v>
      </c>
      <c r="Z62" s="70">
        <f t="shared" si="25"/>
        <v>1</v>
      </c>
      <c r="AA62" s="70">
        <f t="shared" si="25"/>
        <v>27</v>
      </c>
    </row>
    <row r="63" spans="1:27" x14ac:dyDescent="0.3">
      <c r="A63" s="47" t="s">
        <v>267</v>
      </c>
      <c r="B63" s="70" t="s">
        <v>38</v>
      </c>
      <c r="C63" s="70">
        <f t="shared" si="1"/>
        <v>18</v>
      </c>
      <c r="D63" s="70">
        <f t="shared" ref="D63:AA63" si="26">RANK(D27,D$2:D$36)</f>
        <v>13</v>
      </c>
      <c r="E63" s="70">
        <f t="shared" si="26"/>
        <v>32</v>
      </c>
      <c r="F63" s="70">
        <f t="shared" si="26"/>
        <v>33</v>
      </c>
      <c r="G63" s="70">
        <f t="shared" si="26"/>
        <v>27</v>
      </c>
      <c r="H63" s="70">
        <f t="shared" si="26"/>
        <v>19</v>
      </c>
      <c r="I63" s="70">
        <f t="shared" si="26"/>
        <v>16</v>
      </c>
      <c r="J63" s="70">
        <f t="shared" si="26"/>
        <v>10</v>
      </c>
      <c r="K63" s="70">
        <f t="shared" si="26"/>
        <v>20</v>
      </c>
      <c r="L63" s="70">
        <f t="shared" si="26"/>
        <v>29</v>
      </c>
      <c r="M63" s="70">
        <f t="shared" si="26"/>
        <v>19</v>
      </c>
      <c r="N63" s="70">
        <f t="shared" si="26"/>
        <v>23</v>
      </c>
      <c r="O63" s="70">
        <f t="shared" si="26"/>
        <v>2</v>
      </c>
      <c r="P63" s="70">
        <f t="shared" si="26"/>
        <v>25</v>
      </c>
      <c r="Q63" s="70">
        <f t="shared" si="26"/>
        <v>31</v>
      </c>
      <c r="R63" s="70">
        <f t="shared" si="26"/>
        <v>9</v>
      </c>
      <c r="S63" s="70">
        <f t="shared" si="26"/>
        <v>16</v>
      </c>
      <c r="T63" s="70">
        <f t="shared" si="26"/>
        <v>16</v>
      </c>
      <c r="U63" s="70">
        <f t="shared" si="26"/>
        <v>7</v>
      </c>
      <c r="V63" s="70">
        <f t="shared" si="26"/>
        <v>31</v>
      </c>
      <c r="W63" s="70">
        <f t="shared" si="26"/>
        <v>27</v>
      </c>
      <c r="X63" s="70">
        <f t="shared" si="26"/>
        <v>26</v>
      </c>
      <c r="Y63" s="70">
        <f t="shared" si="26"/>
        <v>13</v>
      </c>
      <c r="Z63" s="70">
        <f t="shared" si="26"/>
        <v>14</v>
      </c>
      <c r="AA63" s="70">
        <f t="shared" si="26"/>
        <v>8</v>
      </c>
    </row>
    <row r="64" spans="1:27" x14ac:dyDescent="0.3">
      <c r="A64" s="47" t="s">
        <v>269</v>
      </c>
      <c r="B64" s="70" t="s">
        <v>39</v>
      </c>
      <c r="C64" s="70">
        <f t="shared" si="1"/>
        <v>19</v>
      </c>
      <c r="D64" s="70">
        <f t="shared" ref="D64:AA64" si="27">RANK(D28,D$2:D$36)</f>
        <v>28</v>
      </c>
      <c r="E64" s="70">
        <f t="shared" si="27"/>
        <v>26</v>
      </c>
      <c r="F64" s="70">
        <f t="shared" si="27"/>
        <v>24</v>
      </c>
      <c r="G64" s="70">
        <f t="shared" si="27"/>
        <v>34</v>
      </c>
      <c r="H64" s="70">
        <f t="shared" si="27"/>
        <v>29</v>
      </c>
      <c r="I64" s="70">
        <f t="shared" si="27"/>
        <v>18</v>
      </c>
      <c r="J64" s="70">
        <f t="shared" si="27"/>
        <v>15</v>
      </c>
      <c r="K64" s="70">
        <f t="shared" si="27"/>
        <v>26</v>
      </c>
      <c r="L64" s="70">
        <f t="shared" si="27"/>
        <v>25</v>
      </c>
      <c r="M64" s="70">
        <f t="shared" si="27"/>
        <v>26</v>
      </c>
      <c r="N64" s="70">
        <f t="shared" si="27"/>
        <v>21</v>
      </c>
      <c r="O64" s="70">
        <f t="shared" si="27"/>
        <v>28</v>
      </c>
      <c r="P64" s="70">
        <f t="shared" si="27"/>
        <v>27</v>
      </c>
      <c r="Q64" s="70">
        <f t="shared" si="27"/>
        <v>29</v>
      </c>
      <c r="R64" s="70">
        <f t="shared" si="27"/>
        <v>20</v>
      </c>
      <c r="S64" s="70">
        <f t="shared" si="27"/>
        <v>30</v>
      </c>
      <c r="T64" s="70">
        <f t="shared" si="27"/>
        <v>10</v>
      </c>
      <c r="U64" s="70">
        <f t="shared" si="27"/>
        <v>27</v>
      </c>
      <c r="V64" s="70">
        <f t="shared" si="27"/>
        <v>7</v>
      </c>
      <c r="W64" s="70">
        <f t="shared" si="27"/>
        <v>29</v>
      </c>
      <c r="X64" s="70">
        <f t="shared" si="27"/>
        <v>17</v>
      </c>
      <c r="Y64" s="70">
        <f t="shared" si="27"/>
        <v>19</v>
      </c>
      <c r="Z64" s="70">
        <f t="shared" si="27"/>
        <v>30</v>
      </c>
      <c r="AA64" s="70">
        <f t="shared" si="27"/>
        <v>12</v>
      </c>
    </row>
    <row r="65" spans="1:27" x14ac:dyDescent="0.3">
      <c r="A65" s="47" t="s">
        <v>286</v>
      </c>
      <c r="B65" s="70" t="s">
        <v>40</v>
      </c>
      <c r="C65" s="70">
        <f t="shared" si="1"/>
        <v>29</v>
      </c>
      <c r="D65" s="70">
        <f t="shared" ref="D65:AA65" si="28">RANK(D29,D$2:D$36)</f>
        <v>27</v>
      </c>
      <c r="E65" s="70">
        <f t="shared" si="28"/>
        <v>31</v>
      </c>
      <c r="F65" s="70">
        <f t="shared" si="28"/>
        <v>26</v>
      </c>
      <c r="G65" s="70">
        <f t="shared" si="28"/>
        <v>30</v>
      </c>
      <c r="H65" s="70">
        <f t="shared" si="28"/>
        <v>35</v>
      </c>
      <c r="I65" s="70">
        <f t="shared" si="28"/>
        <v>24</v>
      </c>
      <c r="J65" s="70">
        <f t="shared" si="28"/>
        <v>29</v>
      </c>
      <c r="K65" s="70">
        <f t="shared" si="28"/>
        <v>32</v>
      </c>
      <c r="L65" s="70">
        <f t="shared" si="28"/>
        <v>33</v>
      </c>
      <c r="M65" s="70">
        <f t="shared" si="28"/>
        <v>30</v>
      </c>
      <c r="N65" s="70">
        <f t="shared" si="28"/>
        <v>33</v>
      </c>
      <c r="O65" s="70">
        <f t="shared" si="28"/>
        <v>8</v>
      </c>
      <c r="P65" s="70">
        <f t="shared" si="28"/>
        <v>31</v>
      </c>
      <c r="Q65" s="70">
        <f t="shared" si="28"/>
        <v>26</v>
      </c>
      <c r="R65" s="70">
        <f t="shared" si="28"/>
        <v>19</v>
      </c>
      <c r="S65" s="70">
        <f t="shared" si="28"/>
        <v>11</v>
      </c>
      <c r="T65" s="70">
        <f t="shared" si="28"/>
        <v>27</v>
      </c>
      <c r="U65" s="70">
        <f t="shared" si="28"/>
        <v>26</v>
      </c>
      <c r="V65" s="70">
        <f t="shared" si="28"/>
        <v>35</v>
      </c>
      <c r="W65" s="70">
        <f t="shared" si="28"/>
        <v>26</v>
      </c>
      <c r="X65" s="70">
        <f t="shared" si="28"/>
        <v>19</v>
      </c>
      <c r="Y65" s="70">
        <f t="shared" si="28"/>
        <v>20</v>
      </c>
      <c r="Z65" s="70">
        <f t="shared" si="28"/>
        <v>28</v>
      </c>
      <c r="AA65" s="70">
        <f t="shared" si="28"/>
        <v>21</v>
      </c>
    </row>
    <row r="66" spans="1:27" x14ac:dyDescent="0.3">
      <c r="A66" s="47" t="s">
        <v>271</v>
      </c>
      <c r="B66" s="70" t="s">
        <v>41</v>
      </c>
      <c r="C66" s="70">
        <f t="shared" si="1"/>
        <v>31</v>
      </c>
      <c r="D66" s="70">
        <f t="shared" ref="D66:AA66" si="29">RANK(D30,D$2:D$36)</f>
        <v>30</v>
      </c>
      <c r="E66" s="70">
        <f t="shared" si="29"/>
        <v>29</v>
      </c>
      <c r="F66" s="70">
        <f t="shared" si="29"/>
        <v>22</v>
      </c>
      <c r="G66" s="70">
        <f t="shared" si="29"/>
        <v>29</v>
      </c>
      <c r="H66" s="70">
        <f t="shared" si="29"/>
        <v>27</v>
      </c>
      <c r="I66" s="70">
        <f t="shared" si="29"/>
        <v>32</v>
      </c>
      <c r="J66" s="70">
        <f t="shared" si="29"/>
        <v>25</v>
      </c>
      <c r="K66" s="70">
        <f t="shared" si="29"/>
        <v>30</v>
      </c>
      <c r="L66" s="70">
        <f t="shared" si="29"/>
        <v>32</v>
      </c>
      <c r="M66" s="70">
        <f t="shared" si="29"/>
        <v>27</v>
      </c>
      <c r="N66" s="70">
        <f t="shared" si="29"/>
        <v>32</v>
      </c>
      <c r="O66" s="70">
        <f t="shared" si="29"/>
        <v>23</v>
      </c>
      <c r="P66" s="70">
        <f t="shared" si="29"/>
        <v>20</v>
      </c>
      <c r="Q66" s="70">
        <f t="shared" si="29"/>
        <v>32</v>
      </c>
      <c r="R66" s="70">
        <f t="shared" si="29"/>
        <v>12</v>
      </c>
      <c r="S66" s="70">
        <f t="shared" si="29"/>
        <v>28</v>
      </c>
      <c r="T66" s="70">
        <f t="shared" si="29"/>
        <v>20</v>
      </c>
      <c r="U66" s="70">
        <f t="shared" si="29"/>
        <v>22</v>
      </c>
      <c r="V66" s="70">
        <f t="shared" si="29"/>
        <v>30</v>
      </c>
      <c r="W66" s="70">
        <f t="shared" si="29"/>
        <v>23</v>
      </c>
      <c r="X66" s="70">
        <f t="shared" si="29"/>
        <v>31</v>
      </c>
      <c r="Y66" s="70">
        <f t="shared" si="29"/>
        <v>29</v>
      </c>
      <c r="Z66" s="70">
        <f t="shared" si="29"/>
        <v>10</v>
      </c>
      <c r="AA66" s="70">
        <f t="shared" si="29"/>
        <v>17</v>
      </c>
    </row>
    <row r="67" spans="1:27" x14ac:dyDescent="0.3">
      <c r="A67" s="47" t="s">
        <v>272</v>
      </c>
      <c r="B67" s="70" t="s">
        <v>19</v>
      </c>
      <c r="C67" s="70">
        <f t="shared" si="1"/>
        <v>14</v>
      </c>
      <c r="D67" s="70">
        <f t="shared" ref="D67:AA67" si="30">RANK(D31,D$2:D$36)</f>
        <v>21</v>
      </c>
      <c r="E67" s="70">
        <f t="shared" si="30"/>
        <v>22</v>
      </c>
      <c r="F67" s="70">
        <f t="shared" si="30"/>
        <v>10</v>
      </c>
      <c r="G67" s="70">
        <f t="shared" si="30"/>
        <v>33</v>
      </c>
      <c r="H67" s="70">
        <f t="shared" si="30"/>
        <v>21</v>
      </c>
      <c r="I67" s="70">
        <f t="shared" si="30"/>
        <v>8</v>
      </c>
      <c r="J67" s="70">
        <f t="shared" si="30"/>
        <v>4</v>
      </c>
      <c r="K67" s="70">
        <f t="shared" si="30"/>
        <v>19</v>
      </c>
      <c r="L67" s="70">
        <f t="shared" si="30"/>
        <v>18</v>
      </c>
      <c r="M67" s="70">
        <f t="shared" si="30"/>
        <v>28</v>
      </c>
      <c r="N67" s="70">
        <f t="shared" si="30"/>
        <v>16</v>
      </c>
      <c r="O67" s="70">
        <f t="shared" si="30"/>
        <v>26</v>
      </c>
      <c r="P67" s="70">
        <f t="shared" si="30"/>
        <v>19</v>
      </c>
      <c r="Q67" s="70">
        <f t="shared" si="30"/>
        <v>27</v>
      </c>
      <c r="R67" s="70">
        <f t="shared" si="30"/>
        <v>10</v>
      </c>
      <c r="S67" s="70">
        <f t="shared" si="30"/>
        <v>13</v>
      </c>
      <c r="T67" s="70">
        <f t="shared" si="30"/>
        <v>1</v>
      </c>
      <c r="U67" s="70">
        <f t="shared" si="30"/>
        <v>17</v>
      </c>
      <c r="V67" s="70">
        <f t="shared" si="30"/>
        <v>2</v>
      </c>
      <c r="W67" s="70">
        <f t="shared" si="30"/>
        <v>12</v>
      </c>
      <c r="X67" s="70">
        <f t="shared" si="30"/>
        <v>3</v>
      </c>
      <c r="Y67" s="70">
        <f t="shared" si="30"/>
        <v>10</v>
      </c>
      <c r="Z67" s="70">
        <f t="shared" si="30"/>
        <v>23</v>
      </c>
      <c r="AA67" s="70">
        <f t="shared" si="30"/>
        <v>2</v>
      </c>
    </row>
    <row r="68" spans="1:27" x14ac:dyDescent="0.3">
      <c r="A68" s="47" t="s">
        <v>273</v>
      </c>
      <c r="B68" s="70" t="s">
        <v>42</v>
      </c>
      <c r="C68" s="70">
        <f t="shared" si="1"/>
        <v>12</v>
      </c>
      <c r="D68" s="70">
        <f t="shared" ref="D68:AA68" si="31">RANK(D32,D$2:D$36)</f>
        <v>7</v>
      </c>
      <c r="E68" s="70">
        <f t="shared" si="31"/>
        <v>7</v>
      </c>
      <c r="F68" s="70">
        <f t="shared" si="31"/>
        <v>6</v>
      </c>
      <c r="G68" s="70">
        <f t="shared" si="31"/>
        <v>13</v>
      </c>
      <c r="H68" s="70">
        <f t="shared" si="31"/>
        <v>10</v>
      </c>
      <c r="I68" s="70">
        <f t="shared" si="31"/>
        <v>19</v>
      </c>
      <c r="J68" s="70">
        <f t="shared" si="31"/>
        <v>19</v>
      </c>
      <c r="K68" s="70">
        <f t="shared" si="31"/>
        <v>11</v>
      </c>
      <c r="L68" s="70">
        <f t="shared" si="31"/>
        <v>2</v>
      </c>
      <c r="M68" s="70">
        <f t="shared" si="31"/>
        <v>20</v>
      </c>
      <c r="N68" s="70">
        <f t="shared" si="31"/>
        <v>10</v>
      </c>
      <c r="O68" s="70">
        <f t="shared" si="31"/>
        <v>6</v>
      </c>
      <c r="P68" s="70">
        <f t="shared" si="31"/>
        <v>14</v>
      </c>
      <c r="Q68" s="70">
        <f t="shared" si="31"/>
        <v>14</v>
      </c>
      <c r="R68" s="70">
        <f t="shared" si="31"/>
        <v>24</v>
      </c>
      <c r="S68" s="70">
        <f t="shared" si="31"/>
        <v>18</v>
      </c>
      <c r="T68" s="70">
        <f t="shared" si="31"/>
        <v>35</v>
      </c>
      <c r="U68" s="70">
        <f t="shared" si="31"/>
        <v>28</v>
      </c>
      <c r="V68" s="70">
        <f t="shared" si="31"/>
        <v>24</v>
      </c>
      <c r="W68" s="70">
        <f t="shared" si="31"/>
        <v>11</v>
      </c>
      <c r="X68" s="70">
        <f t="shared" si="31"/>
        <v>7</v>
      </c>
      <c r="Y68" s="70">
        <f t="shared" si="31"/>
        <v>6</v>
      </c>
      <c r="Z68" s="70">
        <f t="shared" si="31"/>
        <v>3</v>
      </c>
      <c r="AA68" s="70">
        <f t="shared" si="31"/>
        <v>6</v>
      </c>
    </row>
    <row r="69" spans="1:27" x14ac:dyDescent="0.3">
      <c r="A69" s="47" t="s">
        <v>274</v>
      </c>
      <c r="B69" s="70" t="s">
        <v>14</v>
      </c>
      <c r="C69" s="70">
        <f t="shared" si="1"/>
        <v>21</v>
      </c>
      <c r="D69" s="70">
        <f t="shared" ref="D69:AA69" si="32">RANK(D33,D$2:D$36)</f>
        <v>5</v>
      </c>
      <c r="E69" s="70">
        <f t="shared" si="32"/>
        <v>4</v>
      </c>
      <c r="F69" s="70">
        <f t="shared" si="32"/>
        <v>1</v>
      </c>
      <c r="G69" s="70">
        <f t="shared" si="32"/>
        <v>4</v>
      </c>
      <c r="H69" s="70">
        <f t="shared" si="32"/>
        <v>7</v>
      </c>
      <c r="I69" s="70">
        <f t="shared" si="32"/>
        <v>12</v>
      </c>
      <c r="J69" s="70">
        <f t="shared" si="32"/>
        <v>20</v>
      </c>
      <c r="K69" s="70">
        <f t="shared" si="32"/>
        <v>1</v>
      </c>
      <c r="L69" s="70">
        <f t="shared" si="32"/>
        <v>7</v>
      </c>
      <c r="M69" s="70">
        <f t="shared" si="32"/>
        <v>4</v>
      </c>
      <c r="N69" s="70">
        <f t="shared" si="32"/>
        <v>22</v>
      </c>
      <c r="O69" s="70">
        <f t="shared" si="32"/>
        <v>34</v>
      </c>
      <c r="P69" s="70">
        <f t="shared" si="32"/>
        <v>6</v>
      </c>
      <c r="Q69" s="70">
        <f t="shared" si="32"/>
        <v>16</v>
      </c>
      <c r="R69" s="70">
        <f t="shared" si="32"/>
        <v>27</v>
      </c>
      <c r="S69" s="70">
        <f t="shared" si="32"/>
        <v>32</v>
      </c>
      <c r="T69" s="70">
        <f t="shared" si="32"/>
        <v>23</v>
      </c>
      <c r="U69" s="70">
        <f t="shared" si="32"/>
        <v>10</v>
      </c>
      <c r="V69" s="70">
        <f t="shared" si="32"/>
        <v>15</v>
      </c>
      <c r="W69" s="70">
        <f t="shared" si="32"/>
        <v>14</v>
      </c>
      <c r="X69" s="70">
        <f t="shared" si="32"/>
        <v>14</v>
      </c>
      <c r="Y69" s="70">
        <f t="shared" si="32"/>
        <v>27</v>
      </c>
      <c r="Z69" s="70">
        <f t="shared" si="32"/>
        <v>2</v>
      </c>
      <c r="AA69" s="70">
        <f t="shared" si="32"/>
        <v>7</v>
      </c>
    </row>
    <row r="70" spans="1:27" x14ac:dyDescent="0.3">
      <c r="A70" s="47" t="s">
        <v>275</v>
      </c>
      <c r="B70" s="70" t="s">
        <v>43</v>
      </c>
      <c r="C70" s="70">
        <f t="shared" si="1"/>
        <v>25</v>
      </c>
      <c r="D70" s="70">
        <f t="shared" ref="D70:AA70" si="33">RANK(D34,D$2:D$36)</f>
        <v>33</v>
      </c>
      <c r="E70" s="70">
        <f t="shared" si="33"/>
        <v>34</v>
      </c>
      <c r="F70" s="70">
        <f t="shared" si="33"/>
        <v>34</v>
      </c>
      <c r="G70" s="70">
        <f t="shared" si="33"/>
        <v>26</v>
      </c>
      <c r="H70" s="70">
        <f t="shared" si="33"/>
        <v>32</v>
      </c>
      <c r="I70" s="70">
        <f t="shared" si="33"/>
        <v>29</v>
      </c>
      <c r="J70" s="70">
        <f t="shared" si="33"/>
        <v>23</v>
      </c>
      <c r="K70" s="70">
        <f t="shared" si="33"/>
        <v>34</v>
      </c>
      <c r="L70" s="70">
        <f t="shared" si="33"/>
        <v>35</v>
      </c>
      <c r="M70" s="70">
        <f t="shared" si="33"/>
        <v>33</v>
      </c>
      <c r="N70" s="70">
        <f t="shared" si="33"/>
        <v>26</v>
      </c>
      <c r="O70" s="70">
        <f t="shared" si="33"/>
        <v>24</v>
      </c>
      <c r="P70" s="70">
        <f t="shared" si="33"/>
        <v>35</v>
      </c>
      <c r="Q70" s="70">
        <f t="shared" si="33"/>
        <v>15</v>
      </c>
      <c r="R70" s="70">
        <f t="shared" si="33"/>
        <v>29</v>
      </c>
      <c r="S70" s="70">
        <f t="shared" si="33"/>
        <v>5</v>
      </c>
      <c r="T70" s="70">
        <f t="shared" si="33"/>
        <v>7</v>
      </c>
      <c r="U70" s="70">
        <f t="shared" si="33"/>
        <v>8</v>
      </c>
      <c r="V70" s="70">
        <f t="shared" si="33"/>
        <v>17</v>
      </c>
      <c r="W70" s="70">
        <f t="shared" si="33"/>
        <v>21</v>
      </c>
      <c r="X70" s="70">
        <f t="shared" si="33"/>
        <v>10</v>
      </c>
      <c r="Y70" s="70">
        <f t="shared" si="33"/>
        <v>7</v>
      </c>
      <c r="Z70" s="70">
        <f t="shared" si="33"/>
        <v>31</v>
      </c>
      <c r="AA70" s="70">
        <f t="shared" si="33"/>
        <v>34</v>
      </c>
    </row>
    <row r="71" spans="1:27" x14ac:dyDescent="0.3">
      <c r="A71" s="47" t="s">
        <v>276</v>
      </c>
      <c r="B71" s="70" t="s">
        <v>23</v>
      </c>
      <c r="C71" s="70">
        <f t="shared" si="1"/>
        <v>3</v>
      </c>
      <c r="D71" s="70">
        <f t="shared" ref="D71:AA71" si="34">RANK(D35,D$2:D$36)</f>
        <v>2</v>
      </c>
      <c r="E71" s="70">
        <f t="shared" si="34"/>
        <v>6</v>
      </c>
      <c r="F71" s="70">
        <f t="shared" si="34"/>
        <v>2</v>
      </c>
      <c r="G71" s="70">
        <f t="shared" si="34"/>
        <v>8</v>
      </c>
      <c r="H71" s="70">
        <f t="shared" si="34"/>
        <v>12</v>
      </c>
      <c r="I71" s="70">
        <f t="shared" si="34"/>
        <v>4</v>
      </c>
      <c r="J71" s="70">
        <f t="shared" si="34"/>
        <v>12</v>
      </c>
      <c r="K71" s="70">
        <f t="shared" si="34"/>
        <v>5</v>
      </c>
      <c r="L71" s="70">
        <f t="shared" si="34"/>
        <v>5</v>
      </c>
      <c r="M71" s="70">
        <f t="shared" si="34"/>
        <v>5</v>
      </c>
      <c r="N71" s="70">
        <f t="shared" si="34"/>
        <v>8</v>
      </c>
      <c r="O71" s="70">
        <f t="shared" si="34"/>
        <v>10</v>
      </c>
      <c r="P71" s="70">
        <f t="shared" si="34"/>
        <v>2</v>
      </c>
      <c r="Q71" s="70">
        <f t="shared" si="34"/>
        <v>11</v>
      </c>
      <c r="R71" s="70">
        <f t="shared" si="34"/>
        <v>2</v>
      </c>
      <c r="S71" s="70">
        <f t="shared" si="34"/>
        <v>26</v>
      </c>
      <c r="T71" s="70">
        <f t="shared" si="34"/>
        <v>4</v>
      </c>
      <c r="U71" s="70">
        <f t="shared" si="34"/>
        <v>2</v>
      </c>
      <c r="V71" s="70">
        <f t="shared" si="34"/>
        <v>6</v>
      </c>
      <c r="W71" s="70">
        <f t="shared" si="34"/>
        <v>8</v>
      </c>
      <c r="X71" s="70">
        <f t="shared" si="34"/>
        <v>15</v>
      </c>
      <c r="Y71" s="70">
        <f t="shared" si="34"/>
        <v>18</v>
      </c>
      <c r="Z71" s="70">
        <f t="shared" si="34"/>
        <v>27</v>
      </c>
      <c r="AA71" s="70">
        <f t="shared" si="34"/>
        <v>4</v>
      </c>
    </row>
    <row r="72" spans="1:27" x14ac:dyDescent="0.3">
      <c r="A72" s="47" t="s">
        <v>277</v>
      </c>
      <c r="B72" s="70" t="s">
        <v>44</v>
      </c>
      <c r="C72" s="70">
        <f t="shared" si="1"/>
        <v>1</v>
      </c>
      <c r="D72" s="70">
        <f t="shared" ref="D72:AA72" si="35">RANK(D36,D$2:D$36)</f>
        <v>1</v>
      </c>
      <c r="E72" s="70">
        <f t="shared" si="35"/>
        <v>5</v>
      </c>
      <c r="F72" s="70">
        <f t="shared" si="35"/>
        <v>11</v>
      </c>
      <c r="G72" s="70">
        <f t="shared" si="35"/>
        <v>1</v>
      </c>
      <c r="H72" s="70">
        <f t="shared" si="35"/>
        <v>1</v>
      </c>
      <c r="I72" s="70">
        <f t="shared" si="35"/>
        <v>1</v>
      </c>
      <c r="J72" s="70">
        <f t="shared" si="35"/>
        <v>1</v>
      </c>
      <c r="K72" s="70">
        <f t="shared" si="35"/>
        <v>6</v>
      </c>
      <c r="L72" s="70">
        <f t="shared" si="35"/>
        <v>3</v>
      </c>
      <c r="M72" s="70">
        <f t="shared" si="35"/>
        <v>2</v>
      </c>
      <c r="N72" s="70">
        <f t="shared" si="35"/>
        <v>7</v>
      </c>
      <c r="O72" s="70">
        <f t="shared" si="35"/>
        <v>5</v>
      </c>
      <c r="P72" s="70">
        <f t="shared" si="35"/>
        <v>4</v>
      </c>
      <c r="Q72" s="70">
        <f t="shared" si="35"/>
        <v>2</v>
      </c>
      <c r="R72" s="70">
        <f t="shared" si="35"/>
        <v>5</v>
      </c>
      <c r="S72" s="70">
        <f t="shared" si="35"/>
        <v>2</v>
      </c>
      <c r="T72" s="70">
        <f t="shared" si="35"/>
        <v>14</v>
      </c>
      <c r="U72" s="70">
        <f t="shared" si="35"/>
        <v>1</v>
      </c>
      <c r="V72" s="70">
        <f t="shared" si="35"/>
        <v>1</v>
      </c>
      <c r="W72" s="70">
        <f t="shared" si="35"/>
        <v>1</v>
      </c>
      <c r="X72" s="70">
        <f t="shared" si="35"/>
        <v>12</v>
      </c>
      <c r="Y72" s="70">
        <f t="shared" si="35"/>
        <v>25</v>
      </c>
      <c r="Z72" s="70">
        <f t="shared" si="35"/>
        <v>35</v>
      </c>
      <c r="AA72" s="70">
        <f t="shared" si="35"/>
        <v>11</v>
      </c>
    </row>
  </sheetData>
  <autoFilter ref="A1:AA36" xr:uid="{00000000-0009-0000-0000-000005000000}">
    <sortState xmlns:xlrd2="http://schemas.microsoft.com/office/spreadsheetml/2017/richdata2" ref="A2:AA36">
      <sortCondition ref="A1:A36"/>
    </sortState>
  </autoFilter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Y93"/>
  <sheetViews>
    <sheetView topLeftCell="G3" zoomScaleNormal="100" workbookViewId="0">
      <selection activeCell="R3" sqref="R3:S37"/>
    </sheetView>
  </sheetViews>
  <sheetFormatPr defaultColWidth="9.109375" defaultRowHeight="11.4" x14ac:dyDescent="0.2"/>
  <cols>
    <col min="1" max="1" width="3.88671875" style="95" customWidth="1"/>
    <col min="2" max="2" width="8.88671875" style="95" customWidth="1"/>
    <col min="3" max="3" width="11.6640625" style="95" customWidth="1"/>
    <col min="4" max="4" width="9.109375" style="95"/>
    <col min="5" max="6" width="4.6640625" style="95" customWidth="1"/>
    <col min="7" max="7" width="28.109375" style="95" customWidth="1"/>
    <col min="8" max="9" width="12.88671875" style="95" bestFit="1" customWidth="1"/>
    <col min="10" max="10" width="3.5546875" style="95" customWidth="1"/>
    <col min="11" max="11" width="12.33203125" style="95" customWidth="1"/>
    <col min="12" max="13" width="9.109375" style="95"/>
    <col min="14" max="14" width="10" style="95" customWidth="1"/>
    <col min="15" max="15" width="7.5546875" style="95" customWidth="1"/>
    <col min="16" max="16" width="8.33203125" style="95" customWidth="1"/>
    <col min="17" max="17" width="25.109375" style="119" customWidth="1"/>
    <col min="18" max="18" width="6.109375" style="95" customWidth="1"/>
    <col min="19" max="19" width="6.6640625" style="95" customWidth="1"/>
    <col min="20" max="20" width="8" style="95" customWidth="1"/>
    <col min="21" max="21" width="7.5546875" style="95" customWidth="1"/>
    <col min="22" max="22" width="33.33203125" style="95" customWidth="1"/>
    <col min="23" max="23" width="16.6640625" style="95" customWidth="1"/>
    <col min="24" max="16384" width="9.109375" style="95"/>
  </cols>
  <sheetData>
    <row r="2" spans="2:25" ht="13.8" thickBot="1" x14ac:dyDescent="0.3">
      <c r="B2" s="25" t="s">
        <v>576</v>
      </c>
      <c r="C2" t="s">
        <v>288</v>
      </c>
      <c r="G2" s="96"/>
      <c r="H2" s="97" t="s">
        <v>203</v>
      </c>
      <c r="I2" s="97" t="s">
        <v>204</v>
      </c>
      <c r="K2" s="98"/>
      <c r="L2" s="99" t="s">
        <v>203</v>
      </c>
      <c r="M2" s="99" t="s">
        <v>204</v>
      </c>
      <c r="N2" s="114" t="s">
        <v>577</v>
      </c>
      <c r="O2" s="100" t="s">
        <v>206</v>
      </c>
      <c r="P2" s="128" t="s">
        <v>587</v>
      </c>
      <c r="Q2" s="132" t="s">
        <v>205</v>
      </c>
      <c r="R2" s="144" t="s">
        <v>203</v>
      </c>
      <c r="S2" s="128" t="s">
        <v>637</v>
      </c>
      <c r="T2" s="144" t="s">
        <v>627</v>
      </c>
      <c r="U2" s="128" t="s">
        <v>637</v>
      </c>
    </row>
    <row r="3" spans="2:25" ht="13.8" x14ac:dyDescent="0.25">
      <c r="G3" s="201" t="s">
        <v>672</v>
      </c>
      <c r="H3" s="97">
        <f>VLOOKUP($C$2,developing!$A$1:$BX$89,4,FALSE)</f>
        <v>19</v>
      </c>
      <c r="I3" s="193">
        <f>VLOOKUP($C$2,developing!$A$1:$BX$89,3,FALSE)</f>
        <v>0.52578550577163696</v>
      </c>
      <c r="K3" s="244" t="s">
        <v>313</v>
      </c>
      <c r="L3" s="101"/>
      <c r="M3" s="101"/>
      <c r="N3" s="137" t="s">
        <v>584</v>
      </c>
      <c r="O3" s="126">
        <f>VLOOKUP($C$2,developing!$A$1:$BX$89,16,FALSE)</f>
        <v>0.38224413990974426</v>
      </c>
      <c r="P3" s="129">
        <f>VLOOKUP($C$2,'developing 2018'!$A$1:$BO$89,6,FALSE)</f>
        <v>0.35677003860473633</v>
      </c>
      <c r="Q3" s="133" t="s">
        <v>314</v>
      </c>
      <c r="R3" s="145">
        <f>VLOOKUP($C$2,developing_sub!$A$92:$X$180,3,FALSE)</f>
        <v>8</v>
      </c>
      <c r="S3" s="109">
        <f>VLOOKUP($C$2,'developing_sub 2018'!$A$92:$X$179,19,FALSE)</f>
        <v>21</v>
      </c>
      <c r="T3" s="149">
        <f>VLOOKUP($C$2,developing_sub!$A$1:$X$89,3,FALSE)</f>
        <v>0.65430527925491333</v>
      </c>
      <c r="U3" s="130">
        <f>VLOOKUP(C2,'developing_sub 2018'!$A$2:$X$89,19,FALSE)</f>
        <v>0.54200369119644165</v>
      </c>
      <c r="V3" s="11"/>
      <c r="Y3"/>
    </row>
    <row r="4" spans="2:25" ht="13.8" x14ac:dyDescent="0.25">
      <c r="B4" s="103" t="s">
        <v>214</v>
      </c>
      <c r="C4" s="162" t="s">
        <v>648</v>
      </c>
      <c r="D4" s="165">
        <v>2018</v>
      </c>
      <c r="G4" s="202" t="s">
        <v>673</v>
      </c>
      <c r="H4" s="194">
        <f>VLOOKUP($C$2,developing!$A$1:$BX$89,67,FALSE)</f>
        <v>18</v>
      </c>
      <c r="I4" s="195">
        <f>VLOOKUP($C$2,developing!$A$1:$BX$89,68,FALSE)</f>
        <v>0.52469027042388916</v>
      </c>
      <c r="K4" s="244"/>
      <c r="L4" s="104">
        <f>VLOOKUP($C$2,developing!$A$1:$BX$89,50,FALSE)</f>
        <v>33</v>
      </c>
      <c r="M4" s="105">
        <f>VLOOKUP($C$2,developing!$A$1:$BX$89,49,FALSE)</f>
        <v>0.50406157970428467</v>
      </c>
      <c r="N4" s="138" t="s">
        <v>585</v>
      </c>
      <c r="O4" s="110">
        <f>VLOOKUP($C$2,developing!$A$1:$BX$89,15,FALSE)</f>
        <v>0.65430527925491333</v>
      </c>
      <c r="P4" s="130">
        <f>VLOOKUP($C$2,'developing 2018'!$A$1:$BO$89,5,FALSE)</f>
        <v>0.54200369119644165</v>
      </c>
      <c r="Q4" s="133" t="s">
        <v>249</v>
      </c>
      <c r="R4" s="145">
        <f>VLOOKUP($C$2,developing_sub!A92:X180,4,FALSE)</f>
        <v>30</v>
      </c>
      <c r="S4" s="109">
        <f>VLOOKUP($C$2,'developing_sub 2018'!$A$92:$X$179,20,FALSE)</f>
        <v>33</v>
      </c>
      <c r="T4" s="149">
        <f>VLOOKUP($C$2,developing_sub!$A$1:$X$89,4,FALSE)</f>
        <v>0.38224413990974426</v>
      </c>
      <c r="U4" s="130">
        <f>VLOOKUP(C2,'developing_sub 2018'!$A$2:$X$89,20,FALSE)</f>
        <v>0.35677003860473633</v>
      </c>
      <c r="V4" s="11"/>
      <c r="Y4"/>
    </row>
    <row r="5" spans="2:25" ht="13.8" x14ac:dyDescent="0.25">
      <c r="B5" s="32" t="s">
        <v>393</v>
      </c>
      <c r="C5">
        <f>VLOOKUP(B5,developing!$A$2:$D$89, 4,FALSE)</f>
        <v>1</v>
      </c>
      <c r="D5" s="159">
        <f>VLOOKUP(B5,developing!$A$2:$BP$89,67,FALSE)</f>
        <v>1</v>
      </c>
      <c r="E5" s="161">
        <f>D5-C5</f>
        <v>0</v>
      </c>
      <c r="F5" s="161"/>
      <c r="G5" s="202" t="s">
        <v>674</v>
      </c>
      <c r="H5" s="194">
        <f>VLOOKUP($C$2,developing!$A$1:$BX$89,69,FALSE)</f>
        <v>39</v>
      </c>
      <c r="I5" s="195">
        <f>VLOOKUP($C$2,developing!$A$1:$BX$89,70,FALSE)</f>
        <v>0.50289320397053439</v>
      </c>
      <c r="K5" s="244"/>
      <c r="L5" s="107">
        <f>VLOOKUP($C$2,'developing 2018'!$A$1:$BO$89,41,FALSE)</f>
        <v>37</v>
      </c>
      <c r="M5" s="108">
        <f>VLOOKUP($C$2,'developing 2018'!$A$1:$BO$89,40,FALSE)</f>
        <v>0.46494951844215393</v>
      </c>
      <c r="N5" s="137" t="s">
        <v>628</v>
      </c>
      <c r="O5" s="110">
        <f>VLOOKUP($C$2,developing!$A$1:$BX$89,14,FALSE)</f>
        <v>0.71215736865997314</v>
      </c>
      <c r="P5" s="130">
        <f>VLOOKUP($C$2,'developing 2018'!$A$1:$BO$89,4,FALSE)</f>
        <v>0.71215736865997314</v>
      </c>
      <c r="Q5" s="133" t="s">
        <v>316</v>
      </c>
      <c r="R5" s="145">
        <f>VLOOKUP($C$2,developing_sub!A92:X180,5,FALSE)</f>
        <v>47</v>
      </c>
      <c r="S5" s="109">
        <f>VLOOKUP($C$2,'developing_sub 2018'!$A$92:$X$179,21,FALSE)</f>
        <v>50</v>
      </c>
      <c r="T5" s="149">
        <f>VLOOKUP($C$2,developing_sub!$A$1:$X$89,5,FALSE)</f>
        <v>0.48984843492507935</v>
      </c>
      <c r="U5" s="130">
        <f>VLOOKUP(C2,'developing_sub 2018'!$A$2:$X$89,21,FALSE)</f>
        <v>0.48051220178604126</v>
      </c>
      <c r="V5" s="11"/>
      <c r="Y5"/>
    </row>
    <row r="6" spans="2:25" ht="13.8" x14ac:dyDescent="0.25">
      <c r="B6" s="32" t="s">
        <v>381</v>
      </c>
      <c r="C6">
        <f>VLOOKUP(B6,developing!$A$2:$D$89, 4,FALSE)</f>
        <v>2</v>
      </c>
      <c r="D6" s="159">
        <f>VLOOKUP(B6,developing!$A$2:$BP$89,67,FALSE)</f>
        <v>2</v>
      </c>
      <c r="E6" s="161">
        <f t="shared" ref="E6:E69" si="0">D6-C6</f>
        <v>0</v>
      </c>
      <c r="F6" s="161"/>
      <c r="G6" s="202" t="s">
        <v>675</v>
      </c>
      <c r="H6" s="194">
        <f>VLOOKUP($C$2,developing!$A$1:$BX$89,71,FALSE)</f>
        <v>36</v>
      </c>
      <c r="I6" s="195">
        <f>VLOOKUP($C$2,developing!$A$1:$BX$89,72,FALSE)</f>
        <v>0.50338045123654918</v>
      </c>
      <c r="K6" s="244"/>
      <c r="L6" s="102"/>
      <c r="M6" s="110"/>
      <c r="N6" s="137" t="s">
        <v>629</v>
      </c>
      <c r="O6" s="110">
        <f>VLOOKUP($C$2,developing!$A$1:$BX$89,13,FALSE)</f>
        <v>0.26753950119018555</v>
      </c>
      <c r="P6" s="131">
        <f>VLOOKUP($C$2,'developing 2018'!$A$1:$BO$89,3,FALSE)</f>
        <v>0.24886700510978699</v>
      </c>
      <c r="Q6" s="134"/>
      <c r="R6" s="146"/>
      <c r="S6" s="141"/>
      <c r="T6" s="150"/>
      <c r="U6" s="153"/>
      <c r="V6" s="11"/>
      <c r="Y6"/>
    </row>
    <row r="7" spans="2:25" ht="13.8" x14ac:dyDescent="0.25">
      <c r="B7" s="32" t="s">
        <v>385</v>
      </c>
      <c r="C7">
        <f>VLOOKUP(B7,developing!$A$2:$D$89, 4,FALSE)</f>
        <v>3</v>
      </c>
      <c r="D7" s="159">
        <f>VLOOKUP(B7,developing!$A$2:$BP$89,67,FALSE)</f>
        <v>3</v>
      </c>
      <c r="E7" s="161">
        <f t="shared" si="0"/>
        <v>0</v>
      </c>
      <c r="F7" s="161"/>
      <c r="G7" s="202" t="s">
        <v>676</v>
      </c>
      <c r="H7" s="194">
        <f>VLOOKUP($C$2,developing!$A$1:$BX$89,73,FALSE)</f>
        <v>44</v>
      </c>
      <c r="I7" s="195">
        <f>VLOOKUP($C$2,developing!$A$1:$BX$89,74,FALSE)</f>
        <v>0.49725419023811995</v>
      </c>
      <c r="K7" s="246" t="s">
        <v>319</v>
      </c>
      <c r="L7" s="111"/>
      <c r="M7" s="111"/>
      <c r="N7" s="139" t="s">
        <v>584</v>
      </c>
      <c r="O7" s="126">
        <f>VLOOKUP($C$2,developing!$A$1:$BX$89,20,FALSE)</f>
        <v>0.36129403114318848</v>
      </c>
      <c r="P7" s="130">
        <f>VLOOKUP($C$2,'developing 2018'!$A$1:$BO$89,10,FALSE)</f>
        <v>0.38855931162834167</v>
      </c>
      <c r="Q7" s="133" t="s">
        <v>583</v>
      </c>
      <c r="R7" s="145">
        <f>VLOOKUP($C$2,developing_sub!A92:X180,6,FALSE)</f>
        <v>26</v>
      </c>
      <c r="S7" s="109">
        <f>VLOOKUP($C$2,'developing_sub 2018'!$A$92:$X$179,24,FALSE)</f>
        <v>37</v>
      </c>
      <c r="T7" s="149">
        <f>VLOOKUP($C$2,developing_sub!$A$1:$X$89,6,FALSE)</f>
        <v>0.64384979009628296</v>
      </c>
      <c r="U7" s="130">
        <f>VLOOKUP(C2,'developing_sub 2018'!$A$2:$X$89,24,FALSE)</f>
        <v>0.62711113691329956</v>
      </c>
      <c r="V7" s="11"/>
      <c r="Y7"/>
    </row>
    <row r="8" spans="2:25" ht="13.8" x14ac:dyDescent="0.25">
      <c r="B8" s="32" t="s">
        <v>375</v>
      </c>
      <c r="C8">
        <f>VLOOKUP(B8,developing!$A$2:$D$89, 4,FALSE)</f>
        <v>4</v>
      </c>
      <c r="D8" s="159">
        <f>VLOOKUP(B8,developing!$A$2:$BP$89,67,FALSE)</f>
        <v>5</v>
      </c>
      <c r="E8" s="161">
        <f t="shared" si="0"/>
        <v>1</v>
      </c>
      <c r="F8" s="161"/>
      <c r="G8" s="96" t="s">
        <v>292</v>
      </c>
      <c r="H8" s="194" t="str">
        <f>VLOOKUP($C$2,developing!$A$1:$BX$89,75,FALSE)</f>
        <v>-</v>
      </c>
      <c r="I8" s="195" t="str">
        <f>VLOOKUP($C$2,developing!$A$1:$BX$89,76,FALSE)</f>
        <v>-</v>
      </c>
      <c r="K8" s="244"/>
      <c r="L8" s="104">
        <f>VLOOKUP($C$2,developing!$A$1:$BX$89,64,FALSE)</f>
        <v>18</v>
      </c>
      <c r="M8" s="105">
        <f>VLOOKUP($C$2,developing!$A$1:$BX$89,63,FALSE)</f>
        <v>0.55151122808456421</v>
      </c>
      <c r="N8" s="138" t="s">
        <v>585</v>
      </c>
      <c r="O8" s="110">
        <f>VLOOKUP($C$2,developing!$A$1:$BX$89,19,FALSE)</f>
        <v>0.40371698141098022</v>
      </c>
      <c r="P8" s="130">
        <f>VLOOKUP($C$2,'developing 2018'!$A$1:$BO$89,9,FALSE)</f>
        <v>0.39694476127624512</v>
      </c>
      <c r="Q8" s="133" t="s">
        <v>320</v>
      </c>
      <c r="R8" s="145">
        <f>VLOOKUP($C$2,developing_sub!A92:X180,7,FALSE)</f>
        <v>20</v>
      </c>
      <c r="S8" s="109">
        <f>VLOOKUP($C$2,'developing_sub 2018'!$A$92:$X$179,23,FALSE)</f>
        <v>24</v>
      </c>
      <c r="T8" s="149">
        <f>VLOOKUP($C$2,developing_sub!$A$1:$X$89,7,FALSE)</f>
        <v>0.55694407224655151</v>
      </c>
      <c r="U8" s="130">
        <f>VLOOKUP(C2,'developing_sub 2018'!$A$2:$X$89,23,FALSE)</f>
        <v>0.54713642597198486</v>
      </c>
      <c r="V8" s="11"/>
      <c r="Y8"/>
    </row>
    <row r="9" spans="2:25" ht="13.8" x14ac:dyDescent="0.25">
      <c r="B9" s="32" t="s">
        <v>362</v>
      </c>
      <c r="C9">
        <f>VLOOKUP(B9,developing!$A$2:$D$89, 4,FALSE)</f>
        <v>5</v>
      </c>
      <c r="D9" s="159">
        <f>VLOOKUP(B9,developing!$A$2:$BP$89,67,FALSE)</f>
        <v>4</v>
      </c>
      <c r="E9" s="161">
        <f t="shared" si="0"/>
        <v>-1</v>
      </c>
      <c r="F9" s="161"/>
      <c r="K9" s="244"/>
      <c r="L9" s="107">
        <f>VLOOKUP($C$2,'developing 2018'!$A$1:$BO$89,55,FALSE)</f>
        <v>22</v>
      </c>
      <c r="M9" s="108">
        <f>VLOOKUP($C$2,'developing 2018'!$A$1:$BO$89,54,FALSE)</f>
        <v>0.55727243423461914</v>
      </c>
      <c r="N9" s="137" t="s">
        <v>630</v>
      </c>
      <c r="O9" s="110">
        <f>VLOOKUP($C$2,developing!$A$1:$BX$89,18,FALSE)</f>
        <v>0.90289437770843506</v>
      </c>
      <c r="P9" s="130">
        <f>VLOOKUP($C$2,'developing 2018'!$A$1:$BO$89,8,FALSE)</f>
        <v>0.88644272089004517</v>
      </c>
      <c r="Q9" s="133"/>
      <c r="R9" s="145"/>
      <c r="S9" s="142"/>
      <c r="T9" s="149"/>
      <c r="U9" s="154"/>
      <c r="V9" s="11"/>
      <c r="Y9"/>
    </row>
    <row r="10" spans="2:25" ht="13.8" x14ac:dyDescent="0.25">
      <c r="B10" s="32" t="s">
        <v>340</v>
      </c>
      <c r="C10">
        <f>VLOOKUP(B10,developing!$A$2:$D$89, 4,FALSE)</f>
        <v>6</v>
      </c>
      <c r="D10" s="159">
        <f>VLOOKUP(B10,developing!$A$2:$BP$89,67,FALSE)</f>
        <v>9</v>
      </c>
      <c r="E10" s="161">
        <f t="shared" si="0"/>
        <v>3</v>
      </c>
      <c r="F10" s="161"/>
      <c r="K10" s="245"/>
      <c r="L10" s="112"/>
      <c r="M10" s="113"/>
      <c r="N10" s="140" t="s">
        <v>631</v>
      </c>
      <c r="O10" s="127">
        <f>VLOOKUP($C$2,developing!$A$1:$BX$89,17,FALSE)</f>
        <v>0.5381394624710083</v>
      </c>
      <c r="P10" s="131">
        <f>VLOOKUP($C$2,'developing 2018'!$A$1:$BO$89,7,FALSE)</f>
        <v>0.55714285373687744</v>
      </c>
      <c r="Q10" s="134"/>
      <c r="R10" s="146"/>
      <c r="S10" s="141"/>
      <c r="T10" s="150"/>
      <c r="U10" s="153"/>
      <c r="V10" s="11"/>
      <c r="X10" s="200"/>
      <c r="Y10"/>
    </row>
    <row r="11" spans="2:25" ht="13.8" x14ac:dyDescent="0.25">
      <c r="B11" s="32" t="s">
        <v>315</v>
      </c>
      <c r="C11">
        <f>VLOOKUP(B11,developing!$A$2:$D$89, 4,FALSE)</f>
        <v>7</v>
      </c>
      <c r="D11" s="159">
        <f>VLOOKUP(B11,developing!$A$2:$BP$89,67,FALSE)</f>
        <v>11</v>
      </c>
      <c r="E11" s="161">
        <f t="shared" si="0"/>
        <v>4</v>
      </c>
      <c r="F11" s="161"/>
      <c r="K11" s="244" t="s">
        <v>300</v>
      </c>
      <c r="L11" s="101"/>
      <c r="M11" s="101"/>
      <c r="N11" s="137" t="s">
        <v>584</v>
      </c>
      <c r="O11" s="110">
        <f>VLOOKUP($C$2,developing!$A$1:$BX$89,24,FALSE)</f>
        <v>0.52413445711135864</v>
      </c>
      <c r="P11" s="130">
        <f>VLOOKUP($C$2,'developing 2018'!$A$1:$BO$89,14,FALSE)</f>
        <v>0.51297158002853394</v>
      </c>
      <c r="Q11" s="133" t="s">
        <v>301</v>
      </c>
      <c r="R11" s="145">
        <f>VLOOKUP($C$2,developing_sub!A92:X180,8,FALSE)</f>
        <v>32</v>
      </c>
      <c r="S11" s="109">
        <f>VLOOKUP($C$2,'developing_sub 2018'!$A$92:$X$179,12,FALSE)</f>
        <v>31</v>
      </c>
      <c r="T11" s="149">
        <f>VLOOKUP($C$2,developing_sub!$A$1:$X$89,8,FALSE)</f>
        <v>0.5797194242477417</v>
      </c>
      <c r="U11" s="130">
        <f>VLOOKUP(C2,'developing_sub 2018'!$A$2:$X$89,12,FALSE)</f>
        <v>0.5797194242477417</v>
      </c>
      <c r="V11" s="11"/>
      <c r="X11" s="200"/>
      <c r="Y11"/>
    </row>
    <row r="12" spans="2:25" ht="13.8" x14ac:dyDescent="0.25">
      <c r="B12" s="32" t="s">
        <v>353</v>
      </c>
      <c r="C12">
        <f>VLOOKUP(B12,developing!$A$2:$D$89, 4,FALSE)</f>
        <v>8</v>
      </c>
      <c r="D12" s="159">
        <f>VLOOKUP(B12,developing!$A$2:$BP$89,67,FALSE)</f>
        <v>8</v>
      </c>
      <c r="E12" s="161">
        <f t="shared" si="0"/>
        <v>0</v>
      </c>
      <c r="F12" s="161"/>
      <c r="K12" s="244"/>
      <c r="L12" s="104">
        <f>VLOOKUP($C$2,developing!$A$1:$BX$89,52,FALSE)</f>
        <v>17</v>
      </c>
      <c r="M12" s="105">
        <f>VLOOKUP($C$2,developing!$A$1:$BX$89,51,FALSE)</f>
        <v>0.55760180950164795</v>
      </c>
      <c r="N12" s="138" t="s">
        <v>585</v>
      </c>
      <c r="O12" s="110">
        <f>VLOOKUP($C$2,developing!$A$1:$BX$89,23,FALSE)</f>
        <v>0.54664933681488037</v>
      </c>
      <c r="P12" s="130">
        <f>VLOOKUP($C$2,'developing 2018'!$A$1:$BO$89,13,FALSE)</f>
        <v>0.55526626110076904</v>
      </c>
      <c r="Q12" s="133" t="s">
        <v>303</v>
      </c>
      <c r="R12" s="145">
        <f>VLOOKUP($C$2,developing_sub!A92:X180,9,FALSE)</f>
        <v>6</v>
      </c>
      <c r="S12" s="109">
        <f>VLOOKUP($C$2,'developing_sub 2018'!$A$92:$X$179,13,FALSE)</f>
        <v>8</v>
      </c>
      <c r="T12" s="149">
        <f>VLOOKUP($C$2,developing_sub!$A$1:$X$89,9,FALSE)</f>
        <v>0.70467740297317505</v>
      </c>
      <c r="U12" s="130">
        <f>VLOOKUP(C2,'developing_sub 2018'!$A$2:$X$89,13,FALSE)</f>
        <v>0.7688593864440918</v>
      </c>
      <c r="V12" s="11"/>
      <c r="X12" s="200"/>
      <c r="Y12"/>
    </row>
    <row r="13" spans="2:25" ht="13.8" x14ac:dyDescent="0.25">
      <c r="B13" s="32" t="s">
        <v>323</v>
      </c>
      <c r="C13">
        <f>VLOOKUP(B13,developing!$A$2:$D$89, 4,FALSE)</f>
        <v>9</v>
      </c>
      <c r="D13" s="159">
        <f>VLOOKUP(B13,developing!$A$2:$BP$89,67,FALSE)</f>
        <v>7</v>
      </c>
      <c r="E13" s="161">
        <f t="shared" si="0"/>
        <v>-2</v>
      </c>
      <c r="F13" s="161"/>
      <c r="K13" s="244"/>
      <c r="L13" s="107">
        <f>VLOOKUP($C$2,'developing 2018'!$A$1:$BO$89,43,FALSE)</f>
        <v>18</v>
      </c>
      <c r="M13" s="108">
        <f>VLOOKUP($C$2,'developing 2018'!$A$1:$BO$89,42,FALSE)</f>
        <v>0.57301080226898193</v>
      </c>
      <c r="N13" s="137" t="s">
        <v>628</v>
      </c>
      <c r="O13" s="110">
        <f>VLOOKUP($C$2,developing!$A$1:$BX$89,22,FALSE)</f>
        <v>0.70467740297317505</v>
      </c>
      <c r="P13" s="130">
        <f>VLOOKUP($C$2,'developing 2018'!$A$1:$BO$89,12,FALSE)</f>
        <v>0.7688593864440918</v>
      </c>
      <c r="Q13" s="133" t="s">
        <v>305</v>
      </c>
      <c r="R13" s="145">
        <f>VLOOKUP($C$2,developing_sub!A92:X180,10,FALSE)</f>
        <v>19</v>
      </c>
      <c r="S13" s="109">
        <f>VLOOKUP($C$2,'developing_sub 2018'!$A$92:$X$179,14,FALSE)</f>
        <v>22</v>
      </c>
      <c r="T13" s="149">
        <f>VLOOKUP($C$2,developing_sub!$A$1:$X$89,10,FALSE)</f>
        <v>0.4869225025177002</v>
      </c>
      <c r="U13" s="130">
        <f>VLOOKUP(C2,'developing_sub 2018'!$A$2:$X$89,14,FALSE)</f>
        <v>0.4702785313129425</v>
      </c>
      <c r="V13" s="11"/>
      <c r="X13" s="200"/>
      <c r="Y13"/>
    </row>
    <row r="14" spans="2:25" ht="13.8" x14ac:dyDescent="0.25">
      <c r="B14" s="32" t="s">
        <v>390</v>
      </c>
      <c r="C14">
        <f>VLOOKUP(B14,developing!$A$2:$D$89, 4,FALSE)</f>
        <v>10</v>
      </c>
      <c r="D14" s="159">
        <f>VLOOKUP(B14,developing!$A$2:$BP$89,67,FALSE)</f>
        <v>6</v>
      </c>
      <c r="E14" s="161">
        <f t="shared" si="0"/>
        <v>-4</v>
      </c>
      <c r="F14" s="161"/>
      <c r="K14" s="244"/>
      <c r="L14" s="102"/>
      <c r="M14" s="110"/>
      <c r="N14" s="137" t="s">
        <v>631</v>
      </c>
      <c r="O14" s="110">
        <f>VLOOKUP($C$2,developing!$A$1:$BX$89,21,FALSE)</f>
        <v>0.45494604110717773</v>
      </c>
      <c r="P14" s="131">
        <f>VLOOKUP($C$2,'developing 2018'!$A$1:$BO$89,11,FALSE)</f>
        <v>0.45494604110717773</v>
      </c>
      <c r="Q14" s="134"/>
      <c r="R14" s="146"/>
      <c r="S14" s="141"/>
      <c r="T14" s="150"/>
      <c r="U14" s="153"/>
      <c r="V14" s="11"/>
      <c r="X14" s="200"/>
      <c r="Y14"/>
    </row>
    <row r="15" spans="2:25" ht="13.8" x14ac:dyDescent="0.25">
      <c r="B15" s="32" t="s">
        <v>349</v>
      </c>
      <c r="C15">
        <f>VLOOKUP(B15,developing!$A$2:$D$89, 4,FALSE)</f>
        <v>11</v>
      </c>
      <c r="D15" s="159">
        <f>VLOOKUP(B15,developing!$A$2:$BP$89,67,FALSE)</f>
        <v>13</v>
      </c>
      <c r="E15" s="161">
        <f t="shared" si="0"/>
        <v>2</v>
      </c>
      <c r="F15" s="161"/>
      <c r="K15" s="246" t="s">
        <v>219</v>
      </c>
      <c r="L15" s="111"/>
      <c r="M15" s="111"/>
      <c r="N15" s="139" t="s">
        <v>584</v>
      </c>
      <c r="O15" s="126">
        <f>VLOOKUP($C$2,developing!$A$1:$BX$89,28,FALSE)</f>
        <v>0.50285542011260986</v>
      </c>
      <c r="P15" s="130">
        <f>VLOOKUP($C$2,'developing 2018'!$A$1:$BO$89,18,FALSE)</f>
        <v>0.46473085880279541</v>
      </c>
      <c r="Q15" s="133" t="s">
        <v>293</v>
      </c>
      <c r="R15" s="145">
        <f>VLOOKUP($C$2,developing_sub!A92:X180,11,FALSE)</f>
        <v>54</v>
      </c>
      <c r="S15" s="109">
        <f>VLOOKUP($C$2,'developing_sub 2018'!$A$92:$X$179,6,FALSE)</f>
        <v>50</v>
      </c>
      <c r="T15" s="149">
        <f>VLOOKUP($C$2,developing_sub!$A$1:$X$89,11,FALSE)</f>
        <v>0.43996340036392212</v>
      </c>
      <c r="U15" s="130">
        <f>VLOOKUP(C2,'developing_sub 2018'!$A$2:$X$89,6,FALSE)</f>
        <v>0.42466092109680176</v>
      </c>
      <c r="V15" s="11"/>
      <c r="X15" s="200"/>
      <c r="Y15"/>
    </row>
    <row r="16" spans="2:25" ht="13.8" x14ac:dyDescent="0.25">
      <c r="B16" s="32" t="s">
        <v>312</v>
      </c>
      <c r="C16">
        <f>VLOOKUP(B16,developing!$A$2:$D$89, 4,FALSE)</f>
        <v>12</v>
      </c>
      <c r="D16" s="159">
        <f>VLOOKUP(B16,developing!$A$2:$BP$89,67,FALSE)</f>
        <v>16</v>
      </c>
      <c r="E16" s="161">
        <f t="shared" si="0"/>
        <v>4</v>
      </c>
      <c r="F16" s="161"/>
      <c r="G16" s="98"/>
      <c r="H16" s="97" t="s">
        <v>203</v>
      </c>
      <c r="I16" s="97" t="s">
        <v>204</v>
      </c>
      <c r="K16" s="244"/>
      <c r="L16" s="104">
        <f>VLOOKUP($C$2,developing!$A$1:$BX$89,54,FALSE)</f>
        <v>28</v>
      </c>
      <c r="M16" s="105">
        <f>VLOOKUP($C$2,developing!$A$1:$BX$89,53,FALSE)</f>
        <v>0.55670219659805298</v>
      </c>
      <c r="N16" s="138" t="s">
        <v>585</v>
      </c>
      <c r="O16" s="110">
        <f>VLOOKUP($C$2,developing!$A$1:$BX$89,27,FALSE)</f>
        <v>0.64066058397293091</v>
      </c>
      <c r="P16" s="130">
        <f>VLOOKUP($C$2,'developing 2018'!$A$1:$BO$89,17,FALSE)</f>
        <v>0.63690441846847534</v>
      </c>
      <c r="Q16" s="133" t="s">
        <v>220</v>
      </c>
      <c r="R16" s="145">
        <f>VLOOKUP($C$2,developing_sub!A92:X180,12,FALSE)</f>
        <v>21</v>
      </c>
      <c r="S16" s="109">
        <f>VLOOKUP($C$2,'developing_sub 2018'!$A$92:$X$179,5,FALSE)</f>
        <v>21</v>
      </c>
      <c r="T16" s="149">
        <f>VLOOKUP($C$2,developing_sub!$A$1:$X$89,12,FALSE)</f>
        <v>0.74733412265777588</v>
      </c>
      <c r="U16" s="130">
        <f>VLOOKUP(C2,'developing_sub 2018'!$A$2:$X$89,5,FALSE)</f>
        <v>0.74287861585617065</v>
      </c>
      <c r="V16" s="11"/>
      <c r="X16" s="200"/>
      <c r="Y16"/>
    </row>
    <row r="17" spans="2:25" ht="13.8" x14ac:dyDescent="0.25">
      <c r="B17" s="32" t="s">
        <v>342</v>
      </c>
      <c r="C17">
        <f>VLOOKUP(B17,developing!$A$2:$D$89, 4,FALSE)</f>
        <v>13</v>
      </c>
      <c r="D17" s="159">
        <f>VLOOKUP(B17,developing!$A$2:$BP$89,67,FALSE)</f>
        <v>10</v>
      </c>
      <c r="E17" s="161">
        <f t="shared" si="0"/>
        <v>-3</v>
      </c>
      <c r="F17" s="161"/>
      <c r="G17" s="247" t="s">
        <v>325</v>
      </c>
      <c r="H17" s="115">
        <f>VLOOKUP($C$2,developing!$A$1:$BX$89,6,FALSE)</f>
        <v>24</v>
      </c>
      <c r="I17" s="116">
        <f>VLOOKUP($C$2,developing!$A$1:$BX$89,5,FALSE)</f>
        <v>0.3949698805809021</v>
      </c>
      <c r="K17" s="244"/>
      <c r="L17" s="107">
        <f>VLOOKUP($C$2,'developing 2018'!$A$1:$BO$89,45,FALSE)</f>
        <v>32</v>
      </c>
      <c r="M17" s="108">
        <f>VLOOKUP($C$2,'developing 2018'!$A$1:$BO$89,44,FALSE)</f>
        <v>0.54179811477661133</v>
      </c>
      <c r="N17" s="137" t="s">
        <v>628</v>
      </c>
      <c r="O17" s="110">
        <f>VLOOKUP($C$2,developing!$A$1:$BX$89,26,FALSE)</f>
        <v>0.3619314432144165</v>
      </c>
      <c r="P17" s="130">
        <f>VLOOKUP($C$2,'developing 2018'!$A$1:$BO$89,16,FALSE)</f>
        <v>0.36012154817581177</v>
      </c>
      <c r="Q17" s="135"/>
      <c r="R17" s="145"/>
      <c r="S17" s="142"/>
      <c r="T17" s="149"/>
      <c r="U17" s="154"/>
      <c r="V17" s="11"/>
      <c r="X17" s="200"/>
      <c r="Y17"/>
    </row>
    <row r="18" spans="2:25" ht="13.8" x14ac:dyDescent="0.25">
      <c r="B18" s="32" t="s">
        <v>321</v>
      </c>
      <c r="C18">
        <f>VLOOKUP(B18,developing!$A$2:$D$89, 4,FALSE)</f>
        <v>14</v>
      </c>
      <c r="D18" s="159">
        <f>VLOOKUP(B18,developing!$A$2:$BP$89,67,FALSE)</f>
        <v>15</v>
      </c>
      <c r="E18" s="161">
        <f t="shared" si="0"/>
        <v>1</v>
      </c>
      <c r="F18" s="161"/>
      <c r="G18" s="247"/>
      <c r="H18" s="117">
        <f>VLOOKUP($C$2,'developing 2018'!$A$1:$BO$89,59,FALSE)</f>
        <v>25</v>
      </c>
      <c r="I18" s="118">
        <f>VLOOKUP($C$2,'developing 2018'!$A$1:$BO$89,58,FALSE)</f>
        <v>0.40505075454711914</v>
      </c>
      <c r="K18" s="245"/>
      <c r="L18" s="112"/>
      <c r="M18" s="113"/>
      <c r="N18" s="140" t="s">
        <v>629</v>
      </c>
      <c r="O18" s="127">
        <f>VLOOKUP($C$2,developing!$A$1:$BX$89,25,FALSE)</f>
        <v>0.72136127948760986</v>
      </c>
      <c r="P18" s="131">
        <f>VLOOKUP($C$2,'developing 2018'!$A$1:$BO$89,15,FALSE)</f>
        <v>0.70543563365936279</v>
      </c>
      <c r="Q18" s="134"/>
      <c r="R18" s="146"/>
      <c r="S18" s="141"/>
      <c r="T18" s="156"/>
      <c r="U18" s="153"/>
      <c r="V18" s="11"/>
      <c r="X18" s="200"/>
      <c r="Y18"/>
    </row>
    <row r="19" spans="2:25" ht="13.2" x14ac:dyDescent="0.25">
      <c r="B19" s="33" t="s">
        <v>391</v>
      </c>
      <c r="C19">
        <f>VLOOKUP(B19,developing!$A$2:$D$89, 4,FALSE)</f>
        <v>15</v>
      </c>
      <c r="D19" s="159">
        <f>VLOOKUP(B19,developing!$A$2:$BP$89,67,FALSE)</f>
        <v>14</v>
      </c>
      <c r="E19" s="161">
        <f t="shared" si="0"/>
        <v>-1</v>
      </c>
      <c r="F19" s="161"/>
      <c r="G19" s="247" t="s">
        <v>266</v>
      </c>
      <c r="H19" s="115">
        <f>VLOOKUP($C$2,developing!$A$1:$BX$89,8,FALSE)</f>
        <v>30</v>
      </c>
      <c r="I19" s="116">
        <f>VLOOKUP($C$2,developing!$A$1:$BX$89,7,FALSE)</f>
        <v>0.54758578538894653</v>
      </c>
      <c r="K19" s="244" t="s">
        <v>294</v>
      </c>
      <c r="L19" s="101"/>
      <c r="M19" s="101"/>
      <c r="N19" s="137" t="s">
        <v>584</v>
      </c>
      <c r="O19" s="110">
        <f>VLOOKUP($C$2,developing!$A$1:$BX$89,32,FALSE)</f>
        <v>0.48123010993003845</v>
      </c>
      <c r="P19" s="130">
        <f>VLOOKUP($C$2,'developing 2018'!$A$1:$BO$89,22,FALSE)</f>
        <v>0.54168707132339478</v>
      </c>
      <c r="Q19" s="133" t="s">
        <v>295</v>
      </c>
      <c r="R19" s="145">
        <f>VLOOKUP($C$2,developing_sub!A92:X180,13,FALSE)</f>
        <v>12</v>
      </c>
      <c r="S19" s="109">
        <f>VLOOKUP($C$2,'developing_sub 2018'!$A$92:$X$179,7,FALSE)</f>
        <v>12</v>
      </c>
      <c r="T19" s="149">
        <f>VLOOKUP($C$2,developing_sub!$A$1:$X$89,13,FALSE)</f>
        <v>0.62908679246902466</v>
      </c>
      <c r="U19" s="130">
        <f>VLOOKUP(C2,'developing_sub 2018'!$A$2:$X$89,7,FALSE)</f>
        <v>0.65978848934173584</v>
      </c>
      <c r="V19"/>
      <c r="Y19"/>
    </row>
    <row r="20" spans="2:25" ht="13.2" x14ac:dyDescent="0.25">
      <c r="B20" s="32" t="s">
        <v>396</v>
      </c>
      <c r="C20">
        <f>VLOOKUP(B20,developing!$A$2:$D$89, 4,FALSE)</f>
        <v>16</v>
      </c>
      <c r="D20" s="159">
        <f>VLOOKUP(B20,developing!$A$2:$BP$89,67,FALSE)</f>
        <v>19</v>
      </c>
      <c r="E20" s="161">
        <f t="shared" si="0"/>
        <v>3</v>
      </c>
      <c r="F20" s="161"/>
      <c r="G20" s="247"/>
      <c r="H20" s="117">
        <f>VLOOKUP($C$2,'developing 2018'!$A$1:$BO$89,61,FALSE)</f>
        <v>33</v>
      </c>
      <c r="I20" s="118">
        <f>VLOOKUP($C$2,'developing 2018'!$A$1:$BO$89,60,FALSE)</f>
        <v>0.52898585796356201</v>
      </c>
      <c r="K20" s="244"/>
      <c r="L20" s="104">
        <f>VLOOKUP($C$2,developing!$A$1:$BX$89,56,FALSE)</f>
        <v>28</v>
      </c>
      <c r="M20" s="105">
        <f>VLOOKUP($C$2,developing!$A$1:$BX$89,55,FALSE)</f>
        <v>0.57922381162643433</v>
      </c>
      <c r="N20" s="138" t="s">
        <v>585</v>
      </c>
      <c r="O20" s="110">
        <f>VLOOKUP($C$2,developing!$A$1:$BX$89,31,FALSE)</f>
        <v>0.57654023170471191</v>
      </c>
      <c r="P20" s="130">
        <f>VLOOKUP($C$2,'developing 2018'!$A$1:$BO$89,21,FALSE)</f>
        <v>0.50328999757766724</v>
      </c>
      <c r="Q20" s="133" t="s">
        <v>229</v>
      </c>
      <c r="R20" s="145">
        <f>VLOOKUP($C$2,developing_sub!A92:X180,14,FALSE)</f>
        <v>50</v>
      </c>
      <c r="S20" s="109">
        <f>VLOOKUP($C$2,'developing_sub 2018'!$A$92:$X$179,8,FALSE)</f>
        <v>40</v>
      </c>
      <c r="T20" s="149">
        <f>VLOOKUP($C$2,developing_sub!$A$1:$X$89,14,FALSE)</f>
        <v>0.50748807191848755</v>
      </c>
      <c r="U20" s="130">
        <f>VLOOKUP(C2,'developing_sub 2018'!$A$2:$X$89,8,FALSE)</f>
        <v>0.50001221895217896</v>
      </c>
      <c r="V20"/>
      <c r="Y20"/>
    </row>
    <row r="21" spans="2:25" ht="13.2" x14ac:dyDescent="0.25">
      <c r="B21" s="32" t="s">
        <v>328</v>
      </c>
      <c r="C21">
        <f>VLOOKUP(B21,developing!$A$2:$D$89, 4,FALSE)</f>
        <v>17</v>
      </c>
      <c r="D21" s="159">
        <f>VLOOKUP(B21,developing!$A$2:$BP$89,67,FALSE)</f>
        <v>12</v>
      </c>
      <c r="E21" s="161">
        <f t="shared" si="0"/>
        <v>-5</v>
      </c>
      <c r="F21" s="161"/>
      <c r="G21" s="247" t="s">
        <v>268</v>
      </c>
      <c r="H21" s="115">
        <f>VLOOKUP($C$2,developing!$A$1:$BX$89,10,FALSE)</f>
        <v>10</v>
      </c>
      <c r="I21" s="116">
        <f>VLOOKUP($C$2,developing!$A$1:$BX$89,9,FALSE)</f>
        <v>0.56324607133865356</v>
      </c>
      <c r="K21" s="244"/>
      <c r="L21" s="107">
        <f>VLOOKUP($C$2,'developing 2018'!$A$1:$BO$89,47,FALSE)</f>
        <v>24</v>
      </c>
      <c r="M21" s="108">
        <f>VLOOKUP($C$2,'developing 2018'!$A$1:$BO$89,46,FALSE)</f>
        <v>0.60625660419464111</v>
      </c>
      <c r="N21" s="137" t="s">
        <v>630</v>
      </c>
      <c r="O21" s="110">
        <f>VLOOKUP($C$2,developing!$A$1:$BX$89,30,FALSE)</f>
        <v>0.71585607528686523</v>
      </c>
      <c r="P21" s="130">
        <f>VLOOKUP($C$2,'developing 2018'!$A$1:$BO$89,20,FALSE)</f>
        <v>0.71445983648300171</v>
      </c>
      <c r="Q21" s="133"/>
      <c r="R21" s="145"/>
      <c r="S21" s="142"/>
      <c r="T21" s="149"/>
      <c r="U21" s="154"/>
      <c r="V21"/>
      <c r="Y21"/>
    </row>
    <row r="22" spans="2:25" ht="13.8" x14ac:dyDescent="0.25">
      <c r="B22" s="32" t="s">
        <v>304</v>
      </c>
      <c r="C22">
        <f>VLOOKUP(B22,developing!$A$2:$D$89, 4,FALSE)</f>
        <v>18</v>
      </c>
      <c r="D22" s="159">
        <f>VLOOKUP(B22,developing!$A$2:$BP$89,67,FALSE)</f>
        <v>17</v>
      </c>
      <c r="E22" s="161">
        <f t="shared" si="0"/>
        <v>-1</v>
      </c>
      <c r="F22" s="161"/>
      <c r="G22" s="247"/>
      <c r="H22" s="117">
        <f>VLOOKUP($C$2,'developing 2018'!$A$1:$BO$89,63,FALSE)</f>
        <v>9</v>
      </c>
      <c r="I22" s="118">
        <f>VLOOKUP($C$2,'developing 2018'!$A$1:$BO$89,62,FALSE)</f>
        <v>0.58056193590164185</v>
      </c>
      <c r="K22" s="244"/>
      <c r="L22" s="107"/>
      <c r="M22" s="108"/>
      <c r="N22" s="137" t="s">
        <v>629</v>
      </c>
      <c r="O22" s="110">
        <f>VLOOKUP($C$2,developing!$A$1:$BX$89,29,FALSE)</f>
        <v>0.54326879978179932</v>
      </c>
      <c r="P22" s="131">
        <f>VLOOKUP($C$2,'developing 2018'!$A$1:$BO$89,19,FALSE)</f>
        <v>0.66558951139450073</v>
      </c>
      <c r="Q22" s="134"/>
      <c r="R22" s="146"/>
      <c r="S22" s="141"/>
      <c r="T22" s="150"/>
      <c r="U22" s="153"/>
      <c r="V22" s="11"/>
      <c r="Y22"/>
    </row>
    <row r="23" spans="2:25" ht="13.2" x14ac:dyDescent="0.25">
      <c r="B23" s="32" t="s">
        <v>382</v>
      </c>
      <c r="C23">
        <f>VLOOKUP(B23,developing!$A$2:$D$89, 4,FALSE)</f>
        <v>20</v>
      </c>
      <c r="D23" s="159">
        <f>VLOOKUP(B23,developing!$A$2:$BP$89,67,FALSE)</f>
        <v>20</v>
      </c>
      <c r="E23" s="161">
        <f t="shared" si="0"/>
        <v>0</v>
      </c>
      <c r="F23" s="161"/>
      <c r="G23" s="247" t="s">
        <v>270</v>
      </c>
      <c r="H23" s="115">
        <f>VLOOKUP($C$2,developing!$A$1:$BX$89,12,FALSE)</f>
        <v>18</v>
      </c>
      <c r="I23" s="116">
        <f>VLOOKUP($C$2,developing!$A$1:$BX$89,11,FALSE)</f>
        <v>0.60726851224899292</v>
      </c>
      <c r="K23" s="246" t="s">
        <v>289</v>
      </c>
      <c r="L23" s="111"/>
      <c r="M23" s="111"/>
      <c r="N23" s="139" t="s">
        <v>584</v>
      </c>
      <c r="O23" s="126">
        <f>VLOOKUP($C$2,developing!$A$1:$BX$89,36,FALSE)</f>
        <v>0.25676029920578003</v>
      </c>
      <c r="P23" s="130">
        <f>VLOOKUP($C$2,'developing 2018'!$A$1:$BO$89,26,FALSE)</f>
        <v>0.26404047012329102</v>
      </c>
      <c r="Q23" s="133" t="s">
        <v>290</v>
      </c>
      <c r="R23" s="145">
        <f>VLOOKUP($C$2,developing_sub!A92:X180,15,FALSE)</f>
        <v>56</v>
      </c>
      <c r="S23" s="109">
        <f>VLOOKUP($C$2,'developing_sub 2018'!$A$92:$X$179,3,FALSE)</f>
        <v>53</v>
      </c>
      <c r="T23" s="149">
        <f>VLOOKUP($C$2,developing_sub!$A$1:$X$89,15,FALSE)</f>
        <v>0.23089207708835602</v>
      </c>
      <c r="U23" s="130">
        <f>VLOOKUP(C2,'developing_sub 2018'!$A$2:$X$89,3,FALSE)</f>
        <v>0.23652647435665131</v>
      </c>
      <c r="V23"/>
      <c r="Y23"/>
    </row>
    <row r="24" spans="2:25" ht="13.2" x14ac:dyDescent="0.25">
      <c r="B24" s="32" t="s">
        <v>358</v>
      </c>
      <c r="C24">
        <f>VLOOKUP(B24,developing!$A$2:$D$89, 4,FALSE)</f>
        <v>21</v>
      </c>
      <c r="D24" s="159">
        <f>VLOOKUP(B24,developing!$A$2:$BP$89,67,FALSE)</f>
        <v>26</v>
      </c>
      <c r="E24" s="161">
        <f t="shared" si="0"/>
        <v>5</v>
      </c>
      <c r="F24" s="161"/>
      <c r="G24" s="247"/>
      <c r="H24" s="117">
        <f>VLOOKUP($C$2,'developing 2018'!$A$1:$BO$89,65,FALSE)</f>
        <v>21</v>
      </c>
      <c r="I24" s="118">
        <f>VLOOKUP($C$2,'developing 2018'!$A$1:$BO$89,64,FALSE)</f>
        <v>0.58920663595199585</v>
      </c>
      <c r="K24" s="244"/>
      <c r="L24" s="104">
        <f>VLOOKUP($C$2,developing!$A$1:$BX$89,58,FALSE)</f>
        <v>17</v>
      </c>
      <c r="M24" s="105">
        <f>VLOOKUP($C$2,developing!$A$1:$BX$89,57,FALSE)</f>
        <v>0.45823049545288086</v>
      </c>
      <c r="N24" s="138" t="s">
        <v>585</v>
      </c>
      <c r="O24" s="110">
        <f>VLOOKUP($C$2,developing!$A$1:$BX$89,35,FALSE)</f>
        <v>0</v>
      </c>
      <c r="P24" s="130" t="str">
        <f>VLOOKUP($C$2,'developing 2018'!$A$1:$BO$89,25,FALSE)</f>
        <v>.</v>
      </c>
      <c r="Q24" s="133" t="s">
        <v>291</v>
      </c>
      <c r="R24" s="145">
        <f>VLOOKUP($C$2,developing_sub!A92:X180,16,FALSE)</f>
        <v>6</v>
      </c>
      <c r="S24" s="109">
        <f>VLOOKUP($C$2,'developing_sub 2018'!$A$92:$X$179,4,FALSE)</f>
        <v>6</v>
      </c>
      <c r="T24" s="149">
        <f>VLOOKUP($C$2,developing_sub!$A$1:$X$89,16,FALSE)</f>
        <v>0.93877553939819336</v>
      </c>
      <c r="U24" s="130">
        <f>VLOOKUP(C2,'developing_sub 2018'!$A$2:$X$89,4,FALSE)</f>
        <v>0.94470047950744629</v>
      </c>
      <c r="V24"/>
      <c r="Y24"/>
    </row>
    <row r="25" spans="2:25" ht="13.2" x14ac:dyDescent="0.25">
      <c r="B25" s="32" t="s">
        <v>369</v>
      </c>
      <c r="C25">
        <f>VLOOKUP(B25,developing!$A$2:$D$89, 4,FALSE)</f>
        <v>22</v>
      </c>
      <c r="D25" s="159">
        <f>VLOOKUP(B25,developing!$A$2:$BP$89,67,FALSE)</f>
        <v>21</v>
      </c>
      <c r="E25" s="161">
        <f t="shared" si="0"/>
        <v>-1</v>
      </c>
      <c r="F25" s="161"/>
      <c r="K25" s="244"/>
      <c r="L25" s="107">
        <f>VLOOKUP($C$2,'developing 2018'!$A$1:$BO$89,49,FALSE)</f>
        <v>17</v>
      </c>
      <c r="M25" s="108">
        <f>VLOOKUP($C$2,'developing 2018'!$A$1:$BO$89,48,FALSE)</f>
        <v>0.46341314911842346</v>
      </c>
      <c r="N25" s="137" t="s">
        <v>632</v>
      </c>
      <c r="O25" s="110">
        <f>VLOOKUP($C$2,developing!$A$1:$BX$89,34,FALSE)</f>
        <v>0.179155632853508</v>
      </c>
      <c r="P25" s="130">
        <f>VLOOKUP($C$2,'developing 2018'!$A$1:$BO$89,24,FALSE)</f>
        <v>0.18149852752685547</v>
      </c>
      <c r="Q25" s="133"/>
      <c r="R25" s="145"/>
      <c r="S25" s="142"/>
      <c r="T25" s="149"/>
      <c r="U25" s="154"/>
    </row>
    <row r="26" spans="2:25" ht="13.2" x14ac:dyDescent="0.25">
      <c r="B26" s="32" t="s">
        <v>322</v>
      </c>
      <c r="C26">
        <f>VLOOKUP(B26,developing!$A$2:$D$89, 4,FALSE)</f>
        <v>23</v>
      </c>
      <c r="D26" s="159">
        <f>VLOOKUP(B26,developing!$A$2:$BP$89,67,FALSE)</f>
        <v>29</v>
      </c>
      <c r="E26" s="161">
        <f t="shared" si="0"/>
        <v>6</v>
      </c>
      <c r="F26" s="161"/>
      <c r="K26" s="245"/>
      <c r="L26" s="112"/>
      <c r="M26" s="113"/>
      <c r="N26" s="140" t="s">
        <v>629</v>
      </c>
      <c r="O26" s="127">
        <f>VLOOKUP($C$2,developing!$A$1:$BX$89,33,FALSE)</f>
        <v>0.93877553939819336</v>
      </c>
      <c r="P26" s="131">
        <f>VLOOKUP($C$2,'developing 2018'!$A$1:$BO$89,23,FALSE)</f>
        <v>0.94470047950744629</v>
      </c>
      <c r="Q26" s="134"/>
      <c r="R26" s="146"/>
      <c r="S26" s="141"/>
      <c r="T26" s="150"/>
      <c r="U26" s="153"/>
    </row>
    <row r="27" spans="2:25" ht="13.2" x14ac:dyDescent="0.25">
      <c r="B27" s="32" t="s">
        <v>351</v>
      </c>
      <c r="C27">
        <f>VLOOKUP(B27,developing!$A$2:$D$89, 4,FALSE)</f>
        <v>24</v>
      </c>
      <c r="D27" s="159">
        <f>VLOOKUP(B27,developing!$A$2:$BP$89,67,FALSE)</f>
        <v>25</v>
      </c>
      <c r="E27" s="161">
        <f t="shared" si="0"/>
        <v>1</v>
      </c>
      <c r="F27" s="161"/>
      <c r="K27" s="244" t="s">
        <v>307</v>
      </c>
      <c r="L27" s="101"/>
      <c r="M27" s="101"/>
      <c r="N27" s="137" t="s">
        <v>584</v>
      </c>
      <c r="O27" s="110">
        <f>VLOOKUP($C$2,developing!$A$1:$BX$89,40,FALSE)</f>
        <v>0.35243993997573853</v>
      </c>
      <c r="P27" s="130">
        <f>VLOOKUP($C$2,'developing 2018'!$A$1:$BO$89,30,FALSE)</f>
        <v>0.50614923238754272</v>
      </c>
      <c r="Q27" s="133" t="s">
        <v>308</v>
      </c>
      <c r="R27" s="145">
        <f>VLOOKUP($C$2,developing_sub!A92:X180,17,FALSE)</f>
        <v>7</v>
      </c>
      <c r="S27" s="109">
        <f>VLOOKUP($C$2,'developing_sub 2018'!$A$92:$X$179,15,FALSE)</f>
        <v>4</v>
      </c>
      <c r="T27" s="149">
        <f>VLOOKUP($C$2,developing_sub!$A$1:$X$89,17,FALSE)</f>
        <v>0.84057092666625977</v>
      </c>
      <c r="U27" s="130">
        <f>VLOOKUP(C2,'developing_sub 2018'!$A$2:$X$89,15,FALSE)</f>
        <v>0.97488927841186523</v>
      </c>
      <c r="W27" s="120"/>
    </row>
    <row r="28" spans="2:25" ht="13.2" x14ac:dyDescent="0.25">
      <c r="B28" s="32" t="s">
        <v>296</v>
      </c>
      <c r="C28">
        <f>VLOOKUP(B28,developing!$A$2:$D$89, 4,FALSE)</f>
        <v>25</v>
      </c>
      <c r="D28" s="159">
        <f>VLOOKUP(B28,developing!$A$2:$BP$89,67,FALSE)</f>
        <v>23</v>
      </c>
      <c r="E28" s="161">
        <f t="shared" si="0"/>
        <v>-2</v>
      </c>
      <c r="F28" s="161"/>
      <c r="K28" s="244"/>
      <c r="L28" s="104">
        <f>VLOOKUP($C$2,developing!$A$1:$BX$89,60,FALSE)</f>
        <v>10</v>
      </c>
      <c r="M28" s="105">
        <f>VLOOKUP($C$2,developing!$A$1:$BX$89,59,FALSE)</f>
        <v>0.67186224460601807</v>
      </c>
      <c r="N28" s="138" t="s">
        <v>585</v>
      </c>
      <c r="O28" s="110">
        <f>VLOOKUP($C$2,developing!$A$1:$BX$89,39,FALSE)</f>
        <v>0.77587890625</v>
      </c>
      <c r="P28" s="130">
        <f>VLOOKUP($C$2,'developing 2018'!$A$1:$BO$89,29,FALSE)</f>
        <v>0.87227624654769897</v>
      </c>
      <c r="Q28" s="133" t="s">
        <v>309</v>
      </c>
      <c r="R28" s="145">
        <f>VLOOKUP($C$2,developing_sub!A92:X180,18,FALSE)</f>
        <v>14</v>
      </c>
      <c r="S28" s="109">
        <f>VLOOKUP($C$2,'developing_sub 2018'!$A$92:$X$179,16,FALSE)</f>
        <v>17</v>
      </c>
      <c r="T28" s="149">
        <f>VLOOKUP($C$2,developing_sub!$A$1:$X$89,18,FALSE)</f>
        <v>0.99986207485198975</v>
      </c>
      <c r="U28" s="130">
        <f>VLOOKUP(C2,'developing_sub 2018'!$A$2:$X$89,16,FALSE)</f>
        <v>0.78764361143112183</v>
      </c>
      <c r="W28" s="120"/>
    </row>
    <row r="29" spans="2:25" ht="13.2" x14ac:dyDescent="0.25">
      <c r="B29" s="32" t="s">
        <v>387</v>
      </c>
      <c r="C29">
        <f>VLOOKUP(B29,developing!$A$2:$D$89, 4,FALSE)</f>
        <v>26</v>
      </c>
      <c r="D29" s="159">
        <f>VLOOKUP(B29,developing!$A$2:$BP$89,67,FALSE)</f>
        <v>22</v>
      </c>
      <c r="E29" s="161">
        <f t="shared" si="0"/>
        <v>-4</v>
      </c>
      <c r="F29" s="161"/>
      <c r="J29" s="121"/>
      <c r="K29" s="244"/>
      <c r="L29" s="107">
        <f>VLOOKUP($C$2,'developing 2018'!$A$1:$BO$89,51,FALSE)</f>
        <v>8</v>
      </c>
      <c r="M29" s="108">
        <f>VLOOKUP($C$2,'developing 2018'!$A$1:$BO$89,50,FALSE)</f>
        <v>0.68411827087402344</v>
      </c>
      <c r="N29" s="137" t="s">
        <v>628</v>
      </c>
      <c r="O29" s="110">
        <f>VLOOKUP($C$2,developing!$A$1:$BX$89,38,FALSE)</f>
        <v>0.86982065439224243</v>
      </c>
      <c r="P29" s="130">
        <f>VLOOKUP($C$2,'developing 2018'!$A$1:$BO$89,28,FALSE)</f>
        <v>0.81508016586303711</v>
      </c>
      <c r="Q29" s="133" t="s">
        <v>310</v>
      </c>
      <c r="R29" s="145">
        <f>VLOOKUP($C$2,developing_sub!A92:X180,19,FALSE)</f>
        <v>18</v>
      </c>
      <c r="S29" s="109">
        <f>VLOOKUP($C$2,'developing_sub 2018'!$A$92:$X$179,17,FALSE)</f>
        <v>18</v>
      </c>
      <c r="T29" s="149">
        <f>VLOOKUP($C$2,developing_sub!$A$1:$X$89,19,FALSE)</f>
        <v>0.46029099822044373</v>
      </c>
      <c r="U29" s="130">
        <f>VLOOKUP(C2,'developing_sub 2018'!$A$2:$X$89,17,FALSE)</f>
        <v>0.48313239216804504</v>
      </c>
      <c r="W29" s="120"/>
    </row>
    <row r="30" spans="2:25" ht="13.2" x14ac:dyDescent="0.25">
      <c r="B30" s="32" t="s">
        <v>389</v>
      </c>
      <c r="C30">
        <f>VLOOKUP(B30,developing!$A$2:$D$89, 4,FALSE)</f>
        <v>27</v>
      </c>
      <c r="D30" s="159">
        <f>VLOOKUP(B30,developing!$A$2:$BP$89,67,FALSE)</f>
        <v>24</v>
      </c>
      <c r="E30" s="161">
        <f t="shared" si="0"/>
        <v>-3</v>
      </c>
      <c r="F30" s="161"/>
      <c r="K30" s="244"/>
      <c r="L30" s="102"/>
      <c r="M30" s="110"/>
      <c r="N30" s="137" t="s">
        <v>631</v>
      </c>
      <c r="O30" s="110">
        <f>VLOOKUP($C$2,developing!$A$1:$BX$89,37,FALSE)</f>
        <v>0.68930953741073608</v>
      </c>
      <c r="P30" s="131">
        <f>VLOOKUP($C$2,'developing 2018'!$A$1:$BO$89,27,FALSE)</f>
        <v>0.54296737909317017</v>
      </c>
      <c r="Q30" s="134" t="s">
        <v>311</v>
      </c>
      <c r="R30" s="146">
        <f>VLOOKUP($C$2,developing_sub!A92:X180,20,FALSE)</f>
        <v>18</v>
      </c>
      <c r="S30" s="124">
        <f>VLOOKUP($C$2,'developing_sub 2018'!$A$92:$X$179,18,FALSE)</f>
        <v>29</v>
      </c>
      <c r="T30" s="150">
        <f>VLOOKUP($C$2,developing_sub!$A$1:$X$89,20,FALSE)</f>
        <v>0.64813715219497681</v>
      </c>
      <c r="U30" s="131">
        <f>VLOOKUP(C2,'developing_sub 2018'!$A$2:$X$89,18,FALSE)</f>
        <v>0.53861045837402344</v>
      </c>
      <c r="W30" s="120"/>
    </row>
    <row r="31" spans="2:25" ht="13.2" x14ac:dyDescent="0.25">
      <c r="B31" s="32" t="s">
        <v>367</v>
      </c>
      <c r="C31">
        <f>VLOOKUP(B31,developing!$A$2:$D$89, 4,FALSE)</f>
        <v>19</v>
      </c>
      <c r="D31" s="159">
        <f>VLOOKUP(B31,developing!$A$2:$BP$89,67,FALSE)</f>
        <v>18</v>
      </c>
      <c r="E31" s="161">
        <f t="shared" si="0"/>
        <v>-1</v>
      </c>
      <c r="F31" s="161"/>
      <c r="I31" s="31"/>
      <c r="K31" s="246" t="s">
        <v>318</v>
      </c>
      <c r="L31" s="111"/>
      <c r="M31" s="111"/>
      <c r="N31" s="139" t="s">
        <v>584</v>
      </c>
      <c r="O31" s="126">
        <f>VLOOKUP($C$2,developing!$A$1:$BX$89,44,FALSE)</f>
        <v>0.34923386573791504</v>
      </c>
      <c r="P31" s="129">
        <f>VLOOKUP($C$2,'developing 2018'!$A$1:$BO$89,34,FALSE)</f>
        <v>0.28723615407943726</v>
      </c>
      <c r="Q31" s="69" t="s">
        <v>318</v>
      </c>
      <c r="R31" s="147">
        <f>VLOOKUP($C$2,developing_sub!A92:X180,21,FALSE)</f>
        <v>32</v>
      </c>
      <c r="S31" s="106">
        <f>VLOOKUP($C$2,'developing_sub 2018'!$A$92:$X$179,22,FALSE)</f>
        <v>30</v>
      </c>
      <c r="T31" s="151">
        <f>VLOOKUP($C$2,developing_sub!$A$1:$X$89,21,FALSE)</f>
        <v>0.48712563514709473</v>
      </c>
      <c r="U31" s="129">
        <f>VLOOKUP(C2,'developing_sub 2018'!$A$2:$X$89,22,FALSE)</f>
        <v>0.42815911769866943</v>
      </c>
      <c r="W31" s="120"/>
    </row>
    <row r="32" spans="2:25" ht="13.2" x14ac:dyDescent="0.25">
      <c r="B32" s="32" t="s">
        <v>299</v>
      </c>
      <c r="C32">
        <f>VLOOKUP(B32,developing!$A$2:$D$89, 4,FALSE)</f>
        <v>28</v>
      </c>
      <c r="D32" s="159">
        <f>VLOOKUP(B32,developing!$A$2:$BP$89,67,FALSE)</f>
        <v>30</v>
      </c>
      <c r="E32" s="161">
        <f t="shared" si="0"/>
        <v>2</v>
      </c>
      <c r="F32" s="161"/>
      <c r="K32" s="244"/>
      <c r="L32" s="104">
        <f>VLOOKUP($C$2,developing!$A$1:$BX$89,62,FALSE)</f>
        <v>35</v>
      </c>
      <c r="M32" s="105">
        <f>VLOOKUP($C$2,developing!$A$1:$BX$89,61,FALSE)</f>
        <v>0.44276288151741028</v>
      </c>
      <c r="N32" s="138" t="s">
        <v>585</v>
      </c>
      <c r="O32" s="110">
        <f>VLOOKUP($C$2,developing!$A$1:$BX$89,43,FALSE)</f>
        <v>0.41146564483642578</v>
      </c>
      <c r="P32" s="130">
        <f>VLOOKUP($C$2,'developing 2018'!$A$1:$BO$89,33,FALSE)</f>
        <v>0.44065594673156738</v>
      </c>
      <c r="Q32" s="67"/>
      <c r="R32" s="145"/>
      <c r="S32" s="142"/>
      <c r="T32" s="149"/>
      <c r="U32" s="154"/>
      <c r="W32" s="120"/>
    </row>
    <row r="33" spans="2:23" ht="13.2" x14ac:dyDescent="0.25">
      <c r="B33" s="32" t="s">
        <v>298</v>
      </c>
      <c r="C33">
        <f>VLOOKUP(B33,developing!$A$2:$D$89, 4,FALSE)</f>
        <v>29</v>
      </c>
      <c r="D33" s="159">
        <f>VLOOKUP(B33,developing!$A$2:$BP$89,67,FALSE)</f>
        <v>28</v>
      </c>
      <c r="E33" s="161">
        <f t="shared" si="0"/>
        <v>-1</v>
      </c>
      <c r="F33" s="161"/>
      <c r="K33" s="244"/>
      <c r="L33" s="107">
        <f>VLOOKUP($C$2,'developing 2018'!$A$1:$BO$89,53,FALSE)</f>
        <v>31</v>
      </c>
      <c r="M33" s="108">
        <f>VLOOKUP($C$2,'developing 2018'!$A$1:$BO$89,52,FALSE)</f>
        <v>0.39354789257049561</v>
      </c>
      <c r="N33" s="137" t="s">
        <v>628</v>
      </c>
      <c r="O33" s="110">
        <f>VLOOKUP($C$2,developing!$A$1:$BX$89,42,FALSE)</f>
        <v>0.16832412779331207</v>
      </c>
      <c r="P33" s="130">
        <f>VLOOKUP($C$2,'developing 2018'!$A$1:$BO$89,32,FALSE)</f>
        <v>0.14125031232833862</v>
      </c>
      <c r="Q33" s="67"/>
      <c r="R33" s="145"/>
      <c r="S33" s="142"/>
      <c r="T33" s="149"/>
      <c r="U33" s="154"/>
      <c r="W33" s="120"/>
    </row>
    <row r="34" spans="2:23" ht="13.2" x14ac:dyDescent="0.25">
      <c r="B34" s="32" t="s">
        <v>386</v>
      </c>
      <c r="C34">
        <f>VLOOKUP(B34,developing!$A$2:$D$89, 4,FALSE)</f>
        <v>30</v>
      </c>
      <c r="D34" s="159">
        <f>VLOOKUP(B34,developing!$A$2:$BP$89,67,FALSE)</f>
        <v>31</v>
      </c>
      <c r="E34" s="161">
        <f t="shared" si="0"/>
        <v>1</v>
      </c>
      <c r="F34" s="161"/>
      <c r="J34" s="122"/>
      <c r="K34" s="245"/>
      <c r="L34" s="112"/>
      <c r="M34" s="113"/>
      <c r="N34" s="140" t="s">
        <v>633</v>
      </c>
      <c r="O34" s="127">
        <f>VLOOKUP($C$2,developing!$A$1:$BX$89,41,FALSE)</f>
        <v>0.84202784299850464</v>
      </c>
      <c r="P34" s="131">
        <f>VLOOKUP($C$2,'developing 2018'!$A$1:$BO$89,31,FALSE)</f>
        <v>0.70504909753799438</v>
      </c>
      <c r="Q34" s="68"/>
      <c r="R34" s="146"/>
      <c r="S34" s="141"/>
      <c r="T34" s="150"/>
      <c r="U34" s="153"/>
      <c r="W34" s="120"/>
    </row>
    <row r="35" spans="2:23" ht="13.2" x14ac:dyDescent="0.25">
      <c r="B35" s="32" t="s">
        <v>401</v>
      </c>
      <c r="C35">
        <f>VLOOKUP(B35,developing!$A$2:$D$89, 4,FALSE)</f>
        <v>31</v>
      </c>
      <c r="D35" s="159">
        <f>VLOOKUP(B35,developing!$A$2:$BP$89,67,FALSE)</f>
        <v>32</v>
      </c>
      <c r="E35" s="161">
        <f t="shared" si="0"/>
        <v>1</v>
      </c>
      <c r="F35" s="161"/>
      <c r="K35" s="244" t="s">
        <v>231</v>
      </c>
      <c r="L35" s="101"/>
      <c r="M35" s="101"/>
      <c r="N35" s="137" t="s">
        <v>584</v>
      </c>
      <c r="O35" s="110">
        <f>VLOOKUP($C$2,developing!$A$1:$BX$89,48,FALSE)</f>
        <v>0.34453666210174561</v>
      </c>
      <c r="P35" s="130">
        <f>VLOOKUP($C$2,'developing 2018'!$A$1:$BO$89,38,FALSE)</f>
        <v>0.32331213355064392</v>
      </c>
      <c r="Q35" s="133" t="s">
        <v>297</v>
      </c>
      <c r="R35" s="145">
        <f>VLOOKUP($C$2,developing_sub!A92:X180,22,FALSE)</f>
        <v>60</v>
      </c>
      <c r="S35" s="109">
        <f>VLOOKUP($C$2,'developing_sub 2018'!$A$92:$X$179,9,FALSE)</f>
        <v>62</v>
      </c>
      <c r="T35" s="149">
        <f>VLOOKUP($C$2,developing_sub!$A$1:$X$89,22,FALSE)</f>
        <v>0.47004878520965576</v>
      </c>
      <c r="U35" s="130">
        <f>VLOOKUP(C2,'developing_sub 2018'!$A$2:$X$89,9,FALSE)</f>
        <v>0.47816184163093567</v>
      </c>
      <c r="W35" s="120"/>
    </row>
    <row r="36" spans="2:23" ht="13.2" x14ac:dyDescent="0.25">
      <c r="B36" s="32" t="s">
        <v>352</v>
      </c>
      <c r="C36">
        <f>VLOOKUP(B36,developing!$A$2:$D$89, 4,FALSE)</f>
        <v>32</v>
      </c>
      <c r="D36" s="159">
        <f>VLOOKUP(B36,developing!$A$2:$BP$89,67,FALSE)</f>
        <v>37</v>
      </c>
      <c r="E36" s="161">
        <f t="shared" si="0"/>
        <v>5</v>
      </c>
      <c r="F36" s="161"/>
      <c r="K36" s="244"/>
      <c r="L36" s="104">
        <f>VLOOKUP($C$2,developing!$A$1:$BX$89,66,FALSE)</f>
        <v>65</v>
      </c>
      <c r="M36" s="105">
        <f>VLOOKUP($C$2,developing!$A$1:$BX$89,65,FALSE)</f>
        <v>0.41011309623718262</v>
      </c>
      <c r="N36" s="138" t="s">
        <v>585</v>
      </c>
      <c r="O36" s="110">
        <f>VLOOKUP($C$2,developing!$A$1:$BX$89,47,FALSE)</f>
        <v>0.37146931886672974</v>
      </c>
      <c r="P36" s="130">
        <f>VLOOKUP($C$2,'developing 2018'!$A$1:$BO$89,37,FALSE)</f>
        <v>0.28454557061195374</v>
      </c>
      <c r="Q36" s="133" t="s">
        <v>235</v>
      </c>
      <c r="R36" s="145">
        <f>VLOOKUP($C$2,developing_sub!A92:X180,23,FALSE)</f>
        <v>17</v>
      </c>
      <c r="S36" s="109">
        <f>VLOOKUP($C$2,'developing_sub 2018'!$A$92:$X$179,11,FALSE)</f>
        <v>17</v>
      </c>
      <c r="T36" s="149">
        <f>VLOOKUP($C$2,developing_sub!$A$1:$X$89,23,FALSE)</f>
        <v>0.32071095705032349</v>
      </c>
      <c r="U36" s="130">
        <f>VLOOKUP(C2,'developing_sub 2018'!$A$2:$X$89,11,FALSE)</f>
        <v>0.70131975412368774</v>
      </c>
      <c r="W36" s="120"/>
    </row>
    <row r="37" spans="2:23" ht="13.2" x14ac:dyDescent="0.25">
      <c r="B37" s="32" t="s">
        <v>361</v>
      </c>
      <c r="C37">
        <f>VLOOKUP(B37,developing!$A$2:$D$89, 4,FALSE)</f>
        <v>33</v>
      </c>
      <c r="D37" s="159">
        <f>VLOOKUP(B37,developing!$A$2:$BP$89,67,FALSE)</f>
        <v>35</v>
      </c>
      <c r="E37" s="161">
        <f t="shared" si="0"/>
        <v>2</v>
      </c>
      <c r="F37" s="161"/>
      <c r="K37" s="244"/>
      <c r="L37" s="107">
        <f>VLOOKUP($C$2,'developing 2018'!$A$1:$BO$89,57,FALSE)</f>
        <v>64</v>
      </c>
      <c r="M37" s="108">
        <f>VLOOKUP($C$2,'developing 2018'!$A$1:$BO$89,56,FALSE)</f>
        <v>0.43280184268951416</v>
      </c>
      <c r="N37" s="137" t="s">
        <v>630</v>
      </c>
      <c r="O37" s="110">
        <f>VLOOKUP($C$2,developing!$A$1:$BX$89,46,FALSE)</f>
        <v>0.45439761877059937</v>
      </c>
      <c r="P37" s="130">
        <f>VLOOKUP($C$2,'developing 2018'!$A$1:$BO$89,36,FALSE)</f>
        <v>0.64518779516220093</v>
      </c>
      <c r="Q37" s="133" t="s">
        <v>586</v>
      </c>
      <c r="R37" s="145">
        <f>VLOOKUP($C$2,developing_sub!A92:X180,24,FALSE)</f>
        <v>74</v>
      </c>
      <c r="S37" s="109">
        <f>VLOOKUP($C$2,'developing_sub 2018'!$A$92:$X$179,10,FALSE)</f>
        <v>82</v>
      </c>
      <c r="T37" s="149">
        <f>VLOOKUP($C$2,developing_sub!$A$1:$X$89,24,FALSE)</f>
        <v>0.45241808891296387</v>
      </c>
      <c r="U37" s="130">
        <f>VLOOKUP(C2,'developing_sub 2018'!$A$2:$X$89,10,FALSE)</f>
        <v>0.39897117018699646</v>
      </c>
      <c r="W37" s="120"/>
    </row>
    <row r="38" spans="2:23" ht="13.2" x14ac:dyDescent="0.25">
      <c r="B38" s="32" t="s">
        <v>326</v>
      </c>
      <c r="C38">
        <f>VLOOKUP(B38,developing!$A$2:$D$89, 4,FALSE)</f>
        <v>34</v>
      </c>
      <c r="D38" s="159">
        <f>VLOOKUP(B38,developing!$A$2:$BP$89,67,FALSE)</f>
        <v>38</v>
      </c>
      <c r="E38" s="161">
        <f t="shared" si="0"/>
        <v>4</v>
      </c>
      <c r="F38" s="161"/>
      <c r="K38" s="245"/>
      <c r="L38" s="123"/>
      <c r="M38" s="123"/>
      <c r="N38" s="140" t="s">
        <v>634</v>
      </c>
      <c r="O38" s="127">
        <f>VLOOKUP($C$2,developing!$A$1:$BX$89,45,FALSE)</f>
        <v>0.47004878520965576</v>
      </c>
      <c r="P38" s="131">
        <f>VLOOKUP($C$2,'developing 2018'!$A$1:$BO$89,35,FALSE)</f>
        <v>0.47816184163093567</v>
      </c>
      <c r="Q38" s="136"/>
      <c r="R38" s="148"/>
      <c r="S38" s="143"/>
      <c r="T38" s="152"/>
      <c r="U38" s="155"/>
      <c r="W38" s="120"/>
    </row>
    <row r="39" spans="2:23" ht="13.2" x14ac:dyDescent="0.25">
      <c r="B39" s="32" t="s">
        <v>359</v>
      </c>
      <c r="C39">
        <f>VLOOKUP(B39,developing!$A$2:$D$89, 4,FALSE)</f>
        <v>35</v>
      </c>
      <c r="D39" s="159">
        <f>VLOOKUP(B39,developing!$A$2:$BP$89,67,FALSE)</f>
        <v>34</v>
      </c>
      <c r="E39" s="161">
        <f t="shared" si="0"/>
        <v>-1</v>
      </c>
      <c r="F39" s="161"/>
      <c r="T39" s="122"/>
      <c r="U39" s="122"/>
    </row>
    <row r="40" spans="2:23" ht="13.2" x14ac:dyDescent="0.25">
      <c r="B40" s="32" t="s">
        <v>334</v>
      </c>
      <c r="C40">
        <f>VLOOKUP(B40,developing!$A$2:$D$89, 4,FALSE)</f>
        <v>36</v>
      </c>
      <c r="D40" s="159">
        <f>VLOOKUP(B40,developing!$A$2:$BP$89,67,FALSE)</f>
        <v>43</v>
      </c>
      <c r="E40" s="161">
        <f t="shared" si="0"/>
        <v>7</v>
      </c>
      <c r="F40" s="161"/>
      <c r="Q40" s="122"/>
    </row>
    <row r="41" spans="2:23" ht="13.2" x14ac:dyDescent="0.25">
      <c r="B41" s="32" t="s">
        <v>399</v>
      </c>
      <c r="C41">
        <f>VLOOKUP(B41,developing!$A$2:$D$89, 4,FALSE)</f>
        <v>37</v>
      </c>
      <c r="D41" s="159">
        <f>VLOOKUP(B41,developing!$A$2:$BP$89,67,FALSE)</f>
        <v>39</v>
      </c>
      <c r="E41" s="161">
        <f t="shared" si="0"/>
        <v>2</v>
      </c>
      <c r="F41" s="161"/>
      <c r="Q41" s="122"/>
    </row>
    <row r="42" spans="2:23" ht="13.2" x14ac:dyDescent="0.25">
      <c r="B42" s="32" t="s">
        <v>379</v>
      </c>
      <c r="C42">
        <f>VLOOKUP(B42,developing!$A$2:$D$89, 4,FALSE)</f>
        <v>38</v>
      </c>
      <c r="D42" s="159">
        <f>VLOOKUP(B42,developing!$A$2:$BP$89,67,FALSE)</f>
        <v>36</v>
      </c>
      <c r="E42" s="161">
        <f t="shared" si="0"/>
        <v>-2</v>
      </c>
      <c r="F42" s="161"/>
      <c r="K42" s="121"/>
      <c r="Q42" s="122"/>
    </row>
    <row r="43" spans="2:23" ht="13.2" x14ac:dyDescent="0.25">
      <c r="B43" s="32" t="s">
        <v>333</v>
      </c>
      <c r="C43">
        <f>VLOOKUP(B43,developing!$A$2:$D$89, 4,FALSE)</f>
        <v>39</v>
      </c>
      <c r="D43" s="159">
        <f>VLOOKUP(B43,developing!$A$2:$BP$89,67,FALSE)</f>
        <v>48</v>
      </c>
      <c r="E43" s="161">
        <f t="shared" si="0"/>
        <v>9</v>
      </c>
      <c r="F43" s="161"/>
      <c r="Q43" s="122"/>
    </row>
    <row r="44" spans="2:23" ht="13.2" x14ac:dyDescent="0.25">
      <c r="B44" s="32" t="s">
        <v>350</v>
      </c>
      <c r="C44">
        <f>VLOOKUP(B44,developing!$A$2:$D$89, 4,FALSE)</f>
        <v>40</v>
      </c>
      <c r="D44" s="159">
        <f>VLOOKUP(B44,developing!$A$2:$BP$89,67,FALSE)</f>
        <v>33</v>
      </c>
      <c r="E44" s="161">
        <f t="shared" si="0"/>
        <v>-7</v>
      </c>
      <c r="F44" s="161"/>
      <c r="Q44" s="122"/>
    </row>
    <row r="45" spans="2:23" ht="13.2" x14ac:dyDescent="0.25">
      <c r="B45" s="32" t="s">
        <v>343</v>
      </c>
      <c r="C45">
        <f>VLOOKUP(B45,developing!$A$2:$D$89, 4,FALSE)</f>
        <v>41</v>
      </c>
      <c r="D45" s="159">
        <f>VLOOKUP(B45,developing!$A$2:$BP$89,67,FALSE)</f>
        <v>40</v>
      </c>
      <c r="E45" s="161">
        <f t="shared" si="0"/>
        <v>-1</v>
      </c>
      <c r="F45" s="161"/>
      <c r="Q45" s="122"/>
    </row>
    <row r="46" spans="2:23" ht="13.2" x14ac:dyDescent="0.25">
      <c r="B46" s="32" t="s">
        <v>324</v>
      </c>
      <c r="C46">
        <f>VLOOKUP(B46,developing!$A$2:$D$89, 4,FALSE)</f>
        <v>42</v>
      </c>
      <c r="D46" s="159">
        <f>VLOOKUP(B46,developing!$A$2:$BP$89,67,FALSE)</f>
        <v>49</v>
      </c>
      <c r="E46" s="161">
        <f t="shared" si="0"/>
        <v>7</v>
      </c>
      <c r="F46" s="161"/>
      <c r="H46" s="122"/>
    </row>
    <row r="47" spans="2:23" ht="13.2" x14ac:dyDescent="0.25">
      <c r="B47" s="32" t="s">
        <v>335</v>
      </c>
      <c r="C47">
        <f>VLOOKUP(B47,developing!$A$2:$D$89, 4,FALSE)</f>
        <v>43</v>
      </c>
      <c r="D47" s="159">
        <f>VLOOKUP(B47,developing!$A$2:$BP$89,67,FALSE)</f>
        <v>27</v>
      </c>
      <c r="E47" s="161">
        <f t="shared" si="0"/>
        <v>-16</v>
      </c>
      <c r="F47" s="161"/>
      <c r="H47" s="122"/>
    </row>
    <row r="48" spans="2:23" ht="13.2" x14ac:dyDescent="0.25">
      <c r="B48" s="32" t="s">
        <v>357</v>
      </c>
      <c r="C48">
        <f>VLOOKUP(B48,developing!$A$2:$D$89, 4,FALSE)</f>
        <v>44</v>
      </c>
      <c r="D48" s="159">
        <f>VLOOKUP(B48,developing!$A$2:$BP$89,67,FALSE)</f>
        <v>41</v>
      </c>
      <c r="E48" s="161">
        <f t="shared" si="0"/>
        <v>-3</v>
      </c>
      <c r="F48" s="161"/>
      <c r="H48" s="122"/>
    </row>
    <row r="49" spans="2:20" ht="13.2" x14ac:dyDescent="0.25">
      <c r="B49" s="32" t="s">
        <v>356</v>
      </c>
      <c r="C49">
        <f>VLOOKUP(B49,developing!$A$2:$D$89, 4,FALSE)</f>
        <v>45</v>
      </c>
      <c r="D49" s="159">
        <f>VLOOKUP(B49,developing!$A$2:$BP$89,67,FALSE)</f>
        <v>45</v>
      </c>
      <c r="E49" s="161">
        <f t="shared" si="0"/>
        <v>0</v>
      </c>
      <c r="F49" s="161"/>
    </row>
    <row r="50" spans="2:20" ht="13.2" x14ac:dyDescent="0.25">
      <c r="B50" s="32" t="s">
        <v>370</v>
      </c>
      <c r="C50">
        <f>VLOOKUP(B50,developing!$A$2:$D$89, 4,FALSE)</f>
        <v>46</v>
      </c>
      <c r="D50" s="159">
        <f>VLOOKUP(B50,developing!$A$2:$BP$89,67,FALSE)</f>
        <v>44</v>
      </c>
      <c r="E50" s="161">
        <f t="shared" si="0"/>
        <v>-2</v>
      </c>
      <c r="F50" s="161"/>
    </row>
    <row r="51" spans="2:20" ht="13.2" x14ac:dyDescent="0.25">
      <c r="B51" s="33" t="s">
        <v>380</v>
      </c>
      <c r="C51">
        <f>VLOOKUP(B51,developing!$A$2:$D$89, 4,FALSE)</f>
        <v>47</v>
      </c>
      <c r="D51" s="159">
        <f>VLOOKUP(B51,developing!$A$2:$BP$89,67,FALSE)</f>
        <v>47</v>
      </c>
      <c r="E51" s="161">
        <f t="shared" si="0"/>
        <v>0</v>
      </c>
      <c r="F51" s="161"/>
    </row>
    <row r="52" spans="2:20" ht="13.2" x14ac:dyDescent="0.25">
      <c r="B52" s="32" t="s">
        <v>329</v>
      </c>
      <c r="C52">
        <f>VLOOKUP(B52,developing!$A$2:$D$89, 4,FALSE)</f>
        <v>48</v>
      </c>
      <c r="D52" s="159">
        <f>VLOOKUP(B52,developing!$A$2:$BP$89,67,FALSE)</f>
        <v>42</v>
      </c>
      <c r="E52" s="161">
        <f t="shared" si="0"/>
        <v>-6</v>
      </c>
      <c r="F52" s="161"/>
    </row>
    <row r="53" spans="2:20" ht="13.2" x14ac:dyDescent="0.25">
      <c r="B53" s="32" t="s">
        <v>337</v>
      </c>
      <c r="C53">
        <f>VLOOKUP(B53,developing!$A$2:$D$89, 4,FALSE)</f>
        <v>49</v>
      </c>
      <c r="D53" s="159">
        <f>VLOOKUP(B53,developing!$A$2:$BP$89,67,FALSE)</f>
        <v>46</v>
      </c>
      <c r="E53" s="161">
        <f t="shared" si="0"/>
        <v>-3</v>
      </c>
      <c r="F53" s="161"/>
    </row>
    <row r="54" spans="2:20" ht="13.2" x14ac:dyDescent="0.25">
      <c r="B54" s="32" t="s">
        <v>332</v>
      </c>
      <c r="C54">
        <f>VLOOKUP(B54,developing!$A$2:$D$89, 4,FALSE)</f>
        <v>50</v>
      </c>
      <c r="D54" s="159">
        <f>VLOOKUP(B54,developing!$A$2:$BP$89,67,FALSE)</f>
        <v>50</v>
      </c>
      <c r="E54" s="161">
        <f t="shared" si="0"/>
        <v>0</v>
      </c>
      <c r="F54" s="161"/>
    </row>
    <row r="55" spans="2:20" ht="13.2" x14ac:dyDescent="0.25">
      <c r="B55" s="32" t="s">
        <v>395</v>
      </c>
      <c r="C55">
        <f>VLOOKUP(B55,developing!$A$2:$D$89, 4,FALSE)</f>
        <v>51</v>
      </c>
      <c r="D55" s="159">
        <f>VLOOKUP(B55,developing!$A$2:$BP$89,67,FALSE)</f>
        <v>53</v>
      </c>
      <c r="E55" s="161">
        <f t="shared" si="0"/>
        <v>2</v>
      </c>
      <c r="F55" s="161"/>
    </row>
    <row r="56" spans="2:20" ht="13.2" x14ac:dyDescent="0.25">
      <c r="B56" s="32" t="s">
        <v>331</v>
      </c>
      <c r="C56">
        <f>VLOOKUP(B56,developing!$A$2:$D$89, 4,FALSE)</f>
        <v>52</v>
      </c>
      <c r="D56" s="159">
        <f>VLOOKUP(B56,developing!$A$2:$BP$89,67,FALSE)</f>
        <v>56</v>
      </c>
      <c r="E56" s="161">
        <f t="shared" si="0"/>
        <v>4</v>
      </c>
      <c r="F56" s="161"/>
      <c r="K56" s="73"/>
      <c r="L56" s="73" t="s">
        <v>671</v>
      </c>
      <c r="M56" s="73" t="str">
        <f>C2</f>
        <v>Albania</v>
      </c>
      <c r="N56" s="73"/>
      <c r="O56" s="73"/>
      <c r="P56" s="73"/>
      <c r="Q56" s="73"/>
      <c r="R56" s="46"/>
      <c r="S56" s="73"/>
      <c r="T56" s="73"/>
    </row>
    <row r="57" spans="2:20" ht="13.2" x14ac:dyDescent="0.25">
      <c r="B57" s="32" t="s">
        <v>371</v>
      </c>
      <c r="C57">
        <f>VLOOKUP(B57,developing!$A$2:$D$89, 4,FALSE)</f>
        <v>53</v>
      </c>
      <c r="D57" s="159">
        <f>VLOOKUP(B57,developing!$A$2:$BP$89,67,FALSE)</f>
        <v>52</v>
      </c>
      <c r="E57" s="161">
        <f t="shared" si="0"/>
        <v>-1</v>
      </c>
      <c r="F57" s="161"/>
      <c r="K57" s="73" t="str">
        <f>K3</f>
        <v>ICT</v>
      </c>
      <c r="L57" s="73">
        <f>developing!AW90</f>
        <v>0.4419931440021504</v>
      </c>
      <c r="M57" s="200">
        <f>M4</f>
        <v>0.50406157970428467</v>
      </c>
      <c r="N57" s="73"/>
      <c r="O57" s="73"/>
      <c r="P57" s="73"/>
      <c r="Q57" s="73"/>
      <c r="R57" s="45"/>
      <c r="S57" s="73"/>
      <c r="T57" s="73"/>
    </row>
    <row r="58" spans="2:20" ht="13.2" x14ac:dyDescent="0.25">
      <c r="B58" s="32" t="s">
        <v>330</v>
      </c>
      <c r="C58">
        <f>VLOOKUP(B58,developing!$A$2:$D$89, 4,FALSE)</f>
        <v>54</v>
      </c>
      <c r="D58" s="159">
        <f>VLOOKUP(B58,developing!$A$2:$BP$89,67,FALSE)</f>
        <v>55</v>
      </c>
      <c r="E58" s="161">
        <f t="shared" si="0"/>
        <v>1</v>
      </c>
      <c r="F58" s="161"/>
      <c r="K58" s="73" t="str">
        <f>K7</f>
        <v>Safety</v>
      </c>
      <c r="L58" s="73">
        <f>developing!$BK$90</f>
        <v>0.46989410743117332</v>
      </c>
      <c r="M58" s="200">
        <f>M8</f>
        <v>0.55151122808456421</v>
      </c>
      <c r="N58" s="73"/>
      <c r="O58" s="73"/>
      <c r="P58" s="73"/>
      <c r="Q58" s="73"/>
      <c r="R58" s="45"/>
      <c r="S58" s="73"/>
      <c r="T58" s="73"/>
    </row>
    <row r="59" spans="2:20" ht="13.2" x14ac:dyDescent="0.25">
      <c r="B59" s="32" t="s">
        <v>354</v>
      </c>
      <c r="C59">
        <f>VLOOKUP(B59,developing!$A$2:$D$89, 4,FALSE)</f>
        <v>55</v>
      </c>
      <c r="D59" s="159">
        <f>VLOOKUP(B59,developing!$A$2:$BP$89,67,FALSE)</f>
        <v>51</v>
      </c>
      <c r="E59" s="161">
        <f t="shared" si="0"/>
        <v>-4</v>
      </c>
      <c r="F59" s="161"/>
      <c r="K59" s="73" t="str">
        <f>K11</f>
        <v>Governance</v>
      </c>
      <c r="L59" s="73">
        <f>developing!$AY$90</f>
        <v>0.4423321412706917</v>
      </c>
      <c r="M59" s="200">
        <f>M12</f>
        <v>0.55760180950164795</v>
      </c>
      <c r="N59" s="73"/>
      <c r="O59" s="73"/>
      <c r="P59" s="73"/>
      <c r="Q59" s="73"/>
      <c r="R59" s="45"/>
      <c r="S59" s="73"/>
      <c r="T59" s="73"/>
    </row>
    <row r="60" spans="2:20" ht="13.2" x14ac:dyDescent="0.25">
      <c r="B60" s="32" t="s">
        <v>346</v>
      </c>
      <c r="C60">
        <f>VLOOKUP(B60,developing!$A$2:$D$89, 4,FALSE)</f>
        <v>56</v>
      </c>
      <c r="D60" s="159">
        <f>VLOOKUP(B60,developing!$A$2:$BP$89,67,FALSE)</f>
        <v>58</v>
      </c>
      <c r="E60" s="161">
        <f t="shared" si="0"/>
        <v>2</v>
      </c>
      <c r="F60" s="161"/>
      <c r="K60" s="73" t="str">
        <f>K15</f>
        <v>Economy</v>
      </c>
      <c r="L60" s="73">
        <f>developing!$BA$90</f>
        <v>0.52371282672340225</v>
      </c>
      <c r="M60" s="200">
        <f>M16</f>
        <v>0.55670219659805298</v>
      </c>
      <c r="N60" s="73"/>
      <c r="O60" s="73"/>
      <c r="P60" s="73"/>
      <c r="Q60" s="73"/>
      <c r="R60" s="45"/>
      <c r="S60" s="73"/>
      <c r="T60" s="73"/>
    </row>
    <row r="61" spans="2:20" ht="13.2" x14ac:dyDescent="0.25">
      <c r="B61" s="32" t="s">
        <v>372</v>
      </c>
      <c r="C61">
        <f>VLOOKUP(B61,developing!$A$2:$D$89, 4,FALSE)</f>
        <v>57</v>
      </c>
      <c r="D61" s="159">
        <f>VLOOKUP(B61,developing!$A$2:$BP$89,67,FALSE)</f>
        <v>57</v>
      </c>
      <c r="E61" s="161">
        <f t="shared" si="0"/>
        <v>0</v>
      </c>
      <c r="F61" s="161"/>
      <c r="K61" s="73" t="str">
        <f>K19</f>
        <v>Education</v>
      </c>
      <c r="L61" s="73">
        <f>developing!$BC$90</f>
        <v>0.49728911556303501</v>
      </c>
      <c r="M61" s="200">
        <f>M20</f>
        <v>0.57922381162643433</v>
      </c>
      <c r="N61" s="73"/>
      <c r="O61" s="73"/>
      <c r="P61" s="73"/>
      <c r="Q61" s="73"/>
      <c r="R61" s="45"/>
      <c r="S61" s="73"/>
      <c r="T61" s="73"/>
    </row>
    <row r="62" spans="2:20" ht="13.2" x14ac:dyDescent="0.25">
      <c r="B62" s="32" t="s">
        <v>336</v>
      </c>
      <c r="C62">
        <f>VLOOKUP(B62,developing!$A$2:$D$89, 4,FALSE)</f>
        <v>58</v>
      </c>
      <c r="D62" s="159">
        <f>VLOOKUP(B62,developing!$A$2:$BP$89,67,FALSE)</f>
        <v>60</v>
      </c>
      <c r="E62" s="161">
        <f t="shared" si="0"/>
        <v>2</v>
      </c>
      <c r="F62" s="161"/>
      <c r="K62" s="73" t="str">
        <f>K23</f>
        <v>Agriculture &amp; Food</v>
      </c>
      <c r="L62" s="73">
        <f>developing!$BE$90</f>
        <v>0.38351983356882224</v>
      </c>
      <c r="M62" s="200">
        <f>M24</f>
        <v>0.45823049545288086</v>
      </c>
      <c r="N62" s="73"/>
      <c r="O62" s="73"/>
      <c r="P62" s="73"/>
      <c r="Q62" s="73"/>
      <c r="R62" s="45"/>
      <c r="S62" s="73"/>
      <c r="T62" s="73"/>
    </row>
    <row r="63" spans="2:20" ht="13.2" x14ac:dyDescent="0.25">
      <c r="B63" s="33" t="s">
        <v>400</v>
      </c>
      <c r="C63">
        <f>VLOOKUP(B63,developing!$A$2:$D$89, 4,FALSE)</f>
        <v>59</v>
      </c>
      <c r="D63" s="159">
        <f>VLOOKUP(B63,developing!$A$2:$BP$89,67,FALSE)</f>
        <v>61</v>
      </c>
      <c r="E63" s="161">
        <f t="shared" si="0"/>
        <v>2</v>
      </c>
      <c r="F63" s="161"/>
      <c r="K63" s="199" t="str">
        <f>K27</f>
        <v xml:space="preserve">Health &amp; Welfare </v>
      </c>
      <c r="L63" s="73">
        <f>developing!$BG$90</f>
        <v>0.56876423650167207</v>
      </c>
      <c r="M63" s="200">
        <f>M28</f>
        <v>0.67186224460601807</v>
      </c>
      <c r="N63" s="73"/>
      <c r="O63" s="73"/>
      <c r="P63" s="73"/>
      <c r="Q63" s="73"/>
      <c r="R63" s="45"/>
      <c r="S63" s="73"/>
      <c r="T63" s="73"/>
    </row>
    <row r="64" spans="2:20" ht="13.2" x14ac:dyDescent="0.25">
      <c r="B64" s="32" t="s">
        <v>345</v>
      </c>
      <c r="C64">
        <f>VLOOKUP(B64,developing!$A$2:$D$89, 4,FALSE)</f>
        <v>60</v>
      </c>
      <c r="D64" s="159">
        <f>VLOOKUP(B64,developing!$A$2:$BP$89,67,FALSE)</f>
        <v>59</v>
      </c>
      <c r="E64" s="161">
        <f t="shared" si="0"/>
        <v>-1</v>
      </c>
      <c r="F64" s="161"/>
      <c r="K64" s="199" t="str">
        <f>K31</f>
        <v>Infrastructure</v>
      </c>
      <c r="L64" s="73">
        <f>developing!$BI$90</f>
        <v>0.41602616858753289</v>
      </c>
      <c r="M64" s="200">
        <f>M32</f>
        <v>0.44276288151741028</v>
      </c>
      <c r="N64" s="73"/>
      <c r="O64" s="73"/>
      <c r="P64" s="73"/>
      <c r="Q64" s="73"/>
      <c r="R64" s="45"/>
      <c r="S64" s="73"/>
      <c r="T64" s="73"/>
    </row>
    <row r="65" spans="2:20" ht="13.2" x14ac:dyDescent="0.25">
      <c r="B65" s="32" t="s">
        <v>355</v>
      </c>
      <c r="C65">
        <f>VLOOKUP(B65,developing!$A$2:$D$89, 4,FALSE)</f>
        <v>61</v>
      </c>
      <c r="D65" s="159">
        <f>VLOOKUP(B65,developing!$A$2:$BP$89,67,FALSE)</f>
        <v>63</v>
      </c>
      <c r="E65" s="161">
        <f t="shared" si="0"/>
        <v>2</v>
      </c>
      <c r="F65" s="161"/>
      <c r="K65" s="199" t="str">
        <f>K35</f>
        <v>Environment</v>
      </c>
      <c r="L65" s="73">
        <f>developing!$BM$90</f>
        <v>0.46862832033498719</v>
      </c>
      <c r="M65" s="200">
        <f>M36</f>
        <v>0.41011309623718262</v>
      </c>
      <c r="N65" s="73"/>
      <c r="O65" s="73"/>
      <c r="P65" s="73"/>
      <c r="Q65" s="73"/>
      <c r="R65" s="45"/>
      <c r="S65" s="73"/>
      <c r="T65" s="73"/>
    </row>
    <row r="66" spans="2:20" ht="13.2" x14ac:dyDescent="0.25">
      <c r="B66" s="33" t="s">
        <v>377</v>
      </c>
      <c r="C66">
        <f>VLOOKUP(B66,developing!$A$2:$D$89, 4,FALSE)</f>
        <v>62</v>
      </c>
      <c r="D66" s="159">
        <f>VLOOKUP(B66,developing!$A$2:$BP$89,67,FALSE)</f>
        <v>54</v>
      </c>
      <c r="E66" s="161">
        <f t="shared" si="0"/>
        <v>-8</v>
      </c>
      <c r="F66" s="161"/>
      <c r="K66" s="73"/>
      <c r="L66" s="73"/>
      <c r="M66" s="85"/>
      <c r="N66" s="73"/>
      <c r="O66" s="73"/>
      <c r="P66" s="73"/>
      <c r="Q66" s="73"/>
      <c r="R66" s="45"/>
      <c r="S66" s="73"/>
      <c r="T66" s="73"/>
    </row>
    <row r="67" spans="2:20" ht="13.2" x14ac:dyDescent="0.25">
      <c r="B67" s="32" t="s">
        <v>376</v>
      </c>
      <c r="C67">
        <f>VLOOKUP(B67,developing!$A$2:$D$89, 4,FALSE)</f>
        <v>63</v>
      </c>
      <c r="D67" s="159">
        <f>VLOOKUP(B67,developing!$A$2:$BP$89,67,FALSE)</f>
        <v>62</v>
      </c>
      <c r="E67" s="161">
        <f t="shared" si="0"/>
        <v>-1</v>
      </c>
      <c r="F67" s="161"/>
      <c r="K67" s="73"/>
      <c r="L67" s="73"/>
      <c r="M67" s="73"/>
      <c r="N67" s="73"/>
      <c r="O67" s="73"/>
      <c r="P67" s="73"/>
      <c r="Q67" s="73"/>
      <c r="R67" s="45"/>
      <c r="S67" s="73"/>
      <c r="T67" s="73"/>
    </row>
    <row r="68" spans="2:20" ht="13.2" x14ac:dyDescent="0.25">
      <c r="B68" s="32" t="s">
        <v>317</v>
      </c>
      <c r="C68">
        <f>VLOOKUP(B68,developing!$A$2:$D$89, 4,FALSE)</f>
        <v>64</v>
      </c>
      <c r="D68" s="159">
        <f>VLOOKUP(B68,developing!$A$2:$BP$89,67,FALSE)</f>
        <v>65</v>
      </c>
      <c r="E68" s="161">
        <f t="shared" si="0"/>
        <v>1</v>
      </c>
      <c r="F68" s="161"/>
      <c r="K68" s="73"/>
      <c r="L68" s="73"/>
      <c r="M68" s="73"/>
      <c r="N68" s="73"/>
      <c r="O68" s="73"/>
      <c r="P68" s="73"/>
      <c r="Q68" s="73"/>
      <c r="R68" s="45"/>
      <c r="S68" s="73"/>
      <c r="T68" s="73"/>
    </row>
    <row r="69" spans="2:20" ht="13.2" x14ac:dyDescent="0.25">
      <c r="B69" s="32" t="s">
        <v>383</v>
      </c>
      <c r="C69">
        <f>VLOOKUP(B69,developing!$A$2:$D$89, 4,FALSE)</f>
        <v>65</v>
      </c>
      <c r="D69" s="159">
        <f>VLOOKUP(B69,developing!$A$2:$BP$89,67,FALSE)</f>
        <v>64</v>
      </c>
      <c r="E69" s="161">
        <f t="shared" si="0"/>
        <v>-1</v>
      </c>
      <c r="F69" s="161"/>
      <c r="K69" s="73"/>
      <c r="L69" s="73"/>
      <c r="M69" s="73"/>
      <c r="N69" s="73"/>
      <c r="O69" s="73"/>
      <c r="P69" s="73"/>
      <c r="Q69" s="73"/>
      <c r="R69" s="45"/>
      <c r="S69" s="73"/>
      <c r="T69" s="73"/>
    </row>
    <row r="70" spans="2:20" ht="13.2" x14ac:dyDescent="0.25">
      <c r="B70" s="32" t="s">
        <v>363</v>
      </c>
      <c r="C70">
        <f>VLOOKUP(B70,developing!$A$2:$D$89, 4,FALSE)</f>
        <v>66</v>
      </c>
      <c r="D70" s="159">
        <f>VLOOKUP(B70,developing!$A$2:$BP$89,67,FALSE)</f>
        <v>68</v>
      </c>
      <c r="E70" s="161">
        <f t="shared" ref="E70:E92" si="1">D70-C70</f>
        <v>2</v>
      </c>
      <c r="F70" s="161"/>
      <c r="K70" s="73"/>
      <c r="L70" s="73"/>
      <c r="M70" s="73"/>
      <c r="N70" s="73"/>
      <c r="O70" s="73"/>
      <c r="P70" s="73"/>
      <c r="Q70" s="73"/>
      <c r="R70" s="45"/>
      <c r="S70" s="73"/>
      <c r="T70" s="73"/>
    </row>
    <row r="71" spans="2:20" ht="13.2" x14ac:dyDescent="0.25">
      <c r="B71" s="32" t="s">
        <v>398</v>
      </c>
      <c r="C71">
        <f>VLOOKUP(B71,developing!$A$2:$D$89, 4,FALSE)</f>
        <v>67</v>
      </c>
      <c r="D71" s="159">
        <f>VLOOKUP(B71,developing!$A$2:$BP$89,67,FALSE)</f>
        <v>66</v>
      </c>
      <c r="E71" s="161">
        <f t="shared" si="1"/>
        <v>-1</v>
      </c>
      <c r="F71" s="161"/>
      <c r="K71" s="73"/>
      <c r="L71" s="73"/>
      <c r="M71" s="73"/>
      <c r="N71" s="73"/>
      <c r="O71" s="73"/>
      <c r="P71" s="73"/>
      <c r="Q71" s="73"/>
      <c r="R71" s="45"/>
      <c r="S71" s="73"/>
      <c r="T71" s="73"/>
    </row>
    <row r="72" spans="2:20" ht="13.2" x14ac:dyDescent="0.25">
      <c r="B72" s="32" t="s">
        <v>302</v>
      </c>
      <c r="C72">
        <f>VLOOKUP(B72,developing!$A$2:$D$89, 4,FALSE)</f>
        <v>68</v>
      </c>
      <c r="D72" s="159">
        <f>VLOOKUP(B72,developing!$A$2:$BP$89,67,FALSE)</f>
        <v>69</v>
      </c>
      <c r="E72" s="161">
        <f t="shared" si="1"/>
        <v>1</v>
      </c>
      <c r="F72" s="161"/>
      <c r="K72" s="73"/>
      <c r="L72" s="73" t="s">
        <v>671</v>
      </c>
      <c r="M72" s="73" t="str">
        <f>C2</f>
        <v>Albania</v>
      </c>
      <c r="N72" s="73"/>
      <c r="O72" s="73"/>
      <c r="P72" s="73"/>
      <c r="Q72" s="73"/>
      <c r="R72" s="45"/>
      <c r="S72" s="73"/>
      <c r="T72" s="73"/>
    </row>
    <row r="73" spans="2:20" ht="13.2" x14ac:dyDescent="0.25">
      <c r="B73" s="32" t="s">
        <v>360</v>
      </c>
      <c r="C73">
        <f>VLOOKUP(B73,developing!$A$2:$D$89, 4,FALSE)</f>
        <v>69</v>
      </c>
      <c r="D73" s="159">
        <f>VLOOKUP(B73,developing!$A$2:$BP$89,67,FALSE)</f>
        <v>67</v>
      </c>
      <c r="E73" s="161">
        <f t="shared" si="1"/>
        <v>-2</v>
      </c>
      <c r="F73" s="161"/>
      <c r="K73" s="73" t="str">
        <f>G17</f>
        <v>Input</v>
      </c>
      <c r="L73" s="73">
        <f>developing!E90</f>
        <v>0.35754050907086243</v>
      </c>
      <c r="M73" s="85">
        <f>I17</f>
        <v>0.3949698805809021</v>
      </c>
      <c r="N73" s="73"/>
      <c r="O73" s="73"/>
      <c r="P73" s="73"/>
      <c r="Q73" s="73"/>
      <c r="R73" s="45"/>
      <c r="S73" s="73"/>
      <c r="T73" s="73"/>
    </row>
    <row r="74" spans="2:20" ht="13.2" x14ac:dyDescent="0.25">
      <c r="B74" s="32" t="s">
        <v>348</v>
      </c>
      <c r="C74">
        <f>VLOOKUP(B74,developing!$A$2:$D$89, 4,FALSE)</f>
        <v>70</v>
      </c>
      <c r="D74" s="159">
        <f>VLOOKUP(B74,developing!$A$2:$BP$89,67,FALSE)</f>
        <v>71</v>
      </c>
      <c r="E74" s="161">
        <f t="shared" si="1"/>
        <v>1</v>
      </c>
      <c r="F74" s="161"/>
      <c r="K74" s="73" t="str">
        <f>G19</f>
        <v>Throughput</v>
      </c>
      <c r="L74" s="73">
        <f>developing!G90</f>
        <v>0.50185388021848421</v>
      </c>
      <c r="M74" s="85">
        <f>I19</f>
        <v>0.54758578538894653</v>
      </c>
      <c r="N74" s="73"/>
      <c r="O74" s="73"/>
      <c r="P74" s="73"/>
      <c r="Q74" s="73"/>
      <c r="R74" s="45"/>
      <c r="S74" s="73"/>
      <c r="T74" s="73"/>
    </row>
    <row r="75" spans="2:20" ht="13.2" x14ac:dyDescent="0.25">
      <c r="B75" s="32" t="s">
        <v>306</v>
      </c>
      <c r="C75">
        <f>VLOOKUP(B75,developing!$A$2:$D$89, 4,FALSE)</f>
        <v>71</v>
      </c>
      <c r="D75" s="159">
        <f>VLOOKUP(B75,developing!$A$2:$BP$89,67,FALSE)</f>
        <v>74</v>
      </c>
      <c r="E75" s="161">
        <f t="shared" si="1"/>
        <v>3</v>
      </c>
      <c r="F75" s="161"/>
      <c r="K75" s="73" t="str">
        <f>G21</f>
        <v>Output</v>
      </c>
      <c r="L75" s="73">
        <f>developing!I90</f>
        <v>0.49187957427718421</v>
      </c>
      <c r="M75" s="85">
        <f>I21</f>
        <v>0.56324607133865356</v>
      </c>
      <c r="N75" s="73"/>
      <c r="O75" s="73"/>
      <c r="P75" s="73"/>
      <c r="Q75" s="73"/>
      <c r="R75" s="45"/>
      <c r="S75" s="73"/>
      <c r="T75" s="73"/>
    </row>
    <row r="76" spans="2:20" ht="13.2" x14ac:dyDescent="0.25">
      <c r="B76" s="32" t="s">
        <v>373</v>
      </c>
      <c r="C76">
        <f>VLOOKUP(B76,developing!$A$2:$D$89, 4,FALSE)</f>
        <v>72</v>
      </c>
      <c r="D76" s="159">
        <f>VLOOKUP(B76,developing!$A$2:$BP$89,67,FALSE)</f>
        <v>70</v>
      </c>
      <c r="E76" s="161">
        <f t="shared" si="1"/>
        <v>-2</v>
      </c>
      <c r="F76" s="161"/>
      <c r="K76" s="83" t="str">
        <f>G23</f>
        <v>Outcome</v>
      </c>
      <c r="L76" s="73">
        <f>developing!K90</f>
        <v>0.525308103046634</v>
      </c>
      <c r="M76" s="85">
        <f>I23</f>
        <v>0.60726851224899292</v>
      </c>
      <c r="N76" s="73"/>
      <c r="O76" s="73"/>
      <c r="P76" s="73"/>
      <c r="Q76" s="73"/>
      <c r="R76" s="45"/>
      <c r="S76" s="73"/>
      <c r="T76" s="73"/>
    </row>
    <row r="77" spans="2:20" ht="13.2" x14ac:dyDescent="0.25">
      <c r="B77" s="32" t="s">
        <v>339</v>
      </c>
      <c r="C77">
        <f>VLOOKUP(B77,developing!$A$2:$D$89, 4,FALSE)</f>
        <v>73</v>
      </c>
      <c r="D77" s="159">
        <f>VLOOKUP(B77,developing!$A$2:$BP$89,67,FALSE)</f>
        <v>77</v>
      </c>
      <c r="E77" s="161">
        <f t="shared" si="1"/>
        <v>4</v>
      </c>
      <c r="F77" s="161"/>
      <c r="K77" s="83"/>
      <c r="L77" s="73"/>
      <c r="M77" s="73"/>
      <c r="N77" s="73"/>
      <c r="O77" s="73"/>
      <c r="P77" s="73"/>
      <c r="Q77" s="73"/>
      <c r="R77" s="45"/>
      <c r="S77" s="73"/>
      <c r="T77" s="73"/>
    </row>
    <row r="78" spans="2:20" ht="13.2" x14ac:dyDescent="0.25">
      <c r="B78" s="32" t="s">
        <v>397</v>
      </c>
      <c r="C78">
        <f>VLOOKUP(B78,developing!$A$2:$D$89, 4,FALSE)</f>
        <v>74</v>
      </c>
      <c r="D78" s="159">
        <f>VLOOKUP(B78,developing!$A$2:$BP$89,67,FALSE)</f>
        <v>73</v>
      </c>
      <c r="E78" s="161">
        <f t="shared" si="1"/>
        <v>-1</v>
      </c>
      <c r="F78" s="161"/>
      <c r="K78" s="83"/>
      <c r="L78" s="73"/>
      <c r="M78" s="73"/>
      <c r="N78" s="73"/>
      <c r="O78" s="73"/>
      <c r="P78" s="73"/>
      <c r="Q78" s="73"/>
      <c r="R78" s="45"/>
      <c r="S78" s="73"/>
      <c r="T78" s="73"/>
    </row>
    <row r="79" spans="2:20" ht="13.2" x14ac:dyDescent="0.25">
      <c r="B79" s="32" t="s">
        <v>341</v>
      </c>
      <c r="C79">
        <f>VLOOKUP(B79,developing!$A$2:$D$89, 4,FALSE)</f>
        <v>75</v>
      </c>
      <c r="D79" s="159">
        <f>VLOOKUP(B79,developing!$A$2:$BP$89,67,FALSE)</f>
        <v>72</v>
      </c>
      <c r="E79" s="161">
        <f t="shared" si="1"/>
        <v>-3</v>
      </c>
      <c r="F79" s="161"/>
      <c r="K79" s="83"/>
      <c r="L79" s="73"/>
      <c r="M79" s="73"/>
      <c r="N79" s="73"/>
      <c r="O79" s="73"/>
      <c r="P79" s="73"/>
      <c r="Q79" s="73"/>
      <c r="R79" s="45"/>
      <c r="S79" s="73"/>
      <c r="T79" s="73"/>
    </row>
    <row r="80" spans="2:20" ht="13.2" x14ac:dyDescent="0.25">
      <c r="B80" s="32" t="s">
        <v>368</v>
      </c>
      <c r="C80">
        <f>VLOOKUP(B80,developing!$A$2:$D$89, 4,FALSE)</f>
        <v>76</v>
      </c>
      <c r="D80" s="159">
        <f>VLOOKUP(B80,developing!$A$2:$BP$89,67,FALSE)</f>
        <v>79</v>
      </c>
      <c r="E80" s="161">
        <f t="shared" si="1"/>
        <v>3</v>
      </c>
      <c r="F80" s="161"/>
      <c r="K80" s="83"/>
      <c r="L80" s="73"/>
      <c r="M80" s="73"/>
      <c r="N80" s="73"/>
      <c r="O80" s="73"/>
      <c r="P80" s="73"/>
      <c r="Q80" s="73"/>
      <c r="R80" s="45"/>
      <c r="S80" s="73"/>
      <c r="T80" s="73"/>
    </row>
    <row r="81" spans="2:20" ht="13.2" x14ac:dyDescent="0.25">
      <c r="B81" s="32" t="s">
        <v>394</v>
      </c>
      <c r="C81">
        <f>VLOOKUP(B81,developing!$A$2:$D$89, 4,FALSE)</f>
        <v>77</v>
      </c>
      <c r="D81" s="159">
        <f>VLOOKUP(B81,developing!$A$2:$BP$89,67,FALSE)</f>
        <v>81</v>
      </c>
      <c r="E81" s="161">
        <f t="shared" si="1"/>
        <v>4</v>
      </c>
      <c r="F81" s="161"/>
      <c r="K81" s="83"/>
      <c r="L81" s="73"/>
      <c r="M81" s="73"/>
      <c r="N81" s="73"/>
      <c r="O81" s="73"/>
      <c r="P81" s="73"/>
      <c r="Q81" s="73"/>
      <c r="R81" s="45"/>
      <c r="S81" s="73"/>
      <c r="T81" s="73"/>
    </row>
    <row r="82" spans="2:20" ht="13.2" x14ac:dyDescent="0.25">
      <c r="B82" s="32" t="s">
        <v>384</v>
      </c>
      <c r="C82">
        <f>VLOOKUP(B82,developing!$A$2:$D$89, 4,FALSE)</f>
        <v>78</v>
      </c>
      <c r="D82" s="159">
        <f>VLOOKUP(B82,developing!$A$2:$BP$89,67,FALSE)</f>
        <v>75</v>
      </c>
      <c r="E82" s="161">
        <f t="shared" si="1"/>
        <v>-3</v>
      </c>
      <c r="F82" s="161"/>
      <c r="K82" s="83"/>
      <c r="L82" s="73"/>
      <c r="M82" s="73"/>
      <c r="N82" s="73"/>
      <c r="O82" s="73"/>
      <c r="P82" s="73"/>
      <c r="Q82" s="73"/>
      <c r="R82" s="45"/>
      <c r="S82" s="73"/>
      <c r="T82" s="73"/>
    </row>
    <row r="83" spans="2:20" ht="13.2" x14ac:dyDescent="0.25">
      <c r="B83" s="32" t="s">
        <v>347</v>
      </c>
      <c r="C83">
        <f>VLOOKUP(B83,developing!$A$2:$D$89, 4,FALSE)</f>
        <v>79</v>
      </c>
      <c r="D83" s="159">
        <f>VLOOKUP(B83,developing!$A$2:$BP$89,67,FALSE)</f>
        <v>76</v>
      </c>
      <c r="E83" s="161">
        <f t="shared" si="1"/>
        <v>-3</v>
      </c>
      <c r="F83" s="161"/>
      <c r="K83" s="83"/>
      <c r="L83" s="86"/>
      <c r="M83" s="83"/>
      <c r="N83" s="86"/>
      <c r="O83" s="73"/>
      <c r="P83" s="73"/>
      <c r="Q83" s="73"/>
      <c r="R83" s="45"/>
      <c r="S83" s="73"/>
      <c r="T83" s="73"/>
    </row>
    <row r="84" spans="2:20" ht="13.2" x14ac:dyDescent="0.25">
      <c r="B84" s="32" t="s">
        <v>338</v>
      </c>
      <c r="C84">
        <f>VLOOKUP(B84,developing!$A$2:$D$89, 4,FALSE)</f>
        <v>80</v>
      </c>
      <c r="D84" s="159">
        <f>VLOOKUP(B84,developing!$A$2:$BP$89,67,FALSE)</f>
        <v>80</v>
      </c>
      <c r="E84" s="161">
        <f t="shared" si="1"/>
        <v>0</v>
      </c>
      <c r="F84" s="161"/>
      <c r="K84" s="87"/>
      <c r="L84" s="86"/>
      <c r="M84" s="87"/>
      <c r="N84" s="86"/>
      <c r="O84" s="73"/>
      <c r="P84" s="73"/>
      <c r="Q84" s="73"/>
      <c r="R84" s="45"/>
      <c r="S84" s="73"/>
      <c r="T84" s="73"/>
    </row>
    <row r="85" spans="2:20" ht="13.2" x14ac:dyDescent="0.25">
      <c r="B85" s="32" t="s">
        <v>344</v>
      </c>
      <c r="C85">
        <f>VLOOKUP(B85,developing!$A$2:$D$89, 4,FALSE)</f>
        <v>81</v>
      </c>
      <c r="D85" s="159">
        <f>VLOOKUP(B85,developing!$A$2:$BP$89,67,FALSE)</f>
        <v>82</v>
      </c>
      <c r="E85" s="161">
        <f t="shared" si="1"/>
        <v>1</v>
      </c>
      <c r="F85" s="161"/>
      <c r="K85" s="88"/>
      <c r="L85" s="86"/>
      <c r="M85" s="88"/>
      <c r="N85" s="86"/>
      <c r="O85" s="73"/>
      <c r="P85" s="73"/>
      <c r="Q85" s="73"/>
      <c r="R85" s="45"/>
      <c r="S85" s="73"/>
      <c r="T85" s="73"/>
    </row>
    <row r="86" spans="2:20" ht="13.2" x14ac:dyDescent="0.25">
      <c r="B86" s="32" t="s">
        <v>327</v>
      </c>
      <c r="C86">
        <f>VLOOKUP(B86,developing!$A$2:$D$89, 4,FALSE)</f>
        <v>82</v>
      </c>
      <c r="D86" s="159">
        <f>VLOOKUP(B86,developing!$A$2:$BP$89,67,FALSE)</f>
        <v>78</v>
      </c>
      <c r="E86" s="161">
        <f t="shared" si="1"/>
        <v>-4</v>
      </c>
      <c r="F86" s="161"/>
      <c r="K86" s="88"/>
      <c r="L86" s="86"/>
      <c r="M86" s="88"/>
      <c r="N86" s="86"/>
      <c r="O86" s="73"/>
      <c r="P86" s="73"/>
      <c r="Q86" s="73"/>
      <c r="R86" s="45"/>
      <c r="S86" s="73"/>
      <c r="T86" s="73"/>
    </row>
    <row r="87" spans="2:20" ht="13.2" x14ac:dyDescent="0.25">
      <c r="B87" s="32" t="s">
        <v>402</v>
      </c>
      <c r="C87">
        <f>VLOOKUP(B87,developing!$A$2:$D$89, 4,FALSE)</f>
        <v>83</v>
      </c>
      <c r="D87" s="159">
        <f>VLOOKUP(B87,developing!$A$2:$BP$89,67,FALSE)</f>
        <v>85</v>
      </c>
      <c r="E87" s="161">
        <f t="shared" si="1"/>
        <v>2</v>
      </c>
      <c r="F87" s="161"/>
      <c r="K87" s="87"/>
      <c r="L87" s="86"/>
      <c r="M87" s="87"/>
      <c r="N87" s="86"/>
      <c r="O87" s="73"/>
      <c r="P87" s="73"/>
      <c r="Q87" s="73"/>
      <c r="R87" s="45"/>
      <c r="S87" s="73"/>
      <c r="T87" s="73"/>
    </row>
    <row r="88" spans="2:20" ht="13.2" x14ac:dyDescent="0.25">
      <c r="B88" s="32" t="s">
        <v>378</v>
      </c>
      <c r="C88">
        <f>VLOOKUP(B88,developing!$A$2:$D$89, 4,FALSE)</f>
        <v>84</v>
      </c>
      <c r="D88" s="159">
        <f>VLOOKUP(B88,developing!$A$2:$BP$89,67,FALSE)</f>
        <v>83</v>
      </c>
      <c r="E88" s="161">
        <f t="shared" si="1"/>
        <v>-1</v>
      </c>
      <c r="F88" s="161"/>
      <c r="K88" s="88"/>
      <c r="L88" s="86"/>
      <c r="M88" s="87"/>
      <c r="N88" s="86"/>
      <c r="O88" s="73"/>
      <c r="P88" s="73"/>
      <c r="Q88" s="73"/>
      <c r="R88" s="45"/>
      <c r="S88" s="73"/>
      <c r="T88" s="73"/>
    </row>
    <row r="89" spans="2:20" ht="13.2" x14ac:dyDescent="0.25">
      <c r="B89" s="32" t="s">
        <v>388</v>
      </c>
      <c r="C89">
        <f>VLOOKUP(B89,developing!$A$2:$D$89, 4,FALSE)</f>
        <v>85</v>
      </c>
      <c r="D89" s="159">
        <f>VLOOKUP(B89,developing!$A$2:$BP$89,67,FALSE)</f>
        <v>84</v>
      </c>
      <c r="E89" s="161">
        <f t="shared" si="1"/>
        <v>-1</v>
      </c>
      <c r="F89" s="161"/>
      <c r="K89" s="88"/>
      <c r="L89" s="86"/>
      <c r="M89" s="88"/>
      <c r="N89" s="86"/>
      <c r="O89" s="73"/>
      <c r="P89" s="73"/>
      <c r="Q89" s="73"/>
      <c r="R89" s="45"/>
      <c r="S89" s="73"/>
      <c r="T89" s="73"/>
    </row>
    <row r="90" spans="2:20" ht="13.2" x14ac:dyDescent="0.25">
      <c r="B90" s="32" t="s">
        <v>392</v>
      </c>
      <c r="C90">
        <f>VLOOKUP(B90,developing!$A$2:$D$89, 4,FALSE)</f>
        <v>86</v>
      </c>
      <c r="D90" s="159">
        <f>VLOOKUP(B90,developing!$A$2:$BP$89,67,FALSE)</f>
        <v>86</v>
      </c>
      <c r="E90" s="161">
        <f t="shared" si="1"/>
        <v>0</v>
      </c>
      <c r="F90" s="161"/>
      <c r="K90" s="87"/>
      <c r="L90" s="86"/>
      <c r="M90" s="88"/>
      <c r="N90" s="86"/>
      <c r="O90" s="73"/>
      <c r="P90" s="73"/>
      <c r="Q90" s="73"/>
      <c r="R90" s="45"/>
      <c r="S90" s="73"/>
      <c r="T90" s="73"/>
    </row>
    <row r="91" spans="2:20" ht="13.2" x14ac:dyDescent="0.25">
      <c r="B91" s="32" t="s">
        <v>366</v>
      </c>
      <c r="C91">
        <f>VLOOKUP(B91,developing!$A$2:$D$89, 4,FALSE)</f>
        <v>87</v>
      </c>
      <c r="D91" s="159">
        <f>VLOOKUP(B91,developing!$A$2:$BP$89,67,FALSE)</f>
        <v>87</v>
      </c>
      <c r="E91" s="161">
        <f t="shared" si="1"/>
        <v>0</v>
      </c>
      <c r="F91" s="161"/>
      <c r="K91" s="83"/>
      <c r="L91" s="73"/>
      <c r="M91" s="73"/>
      <c r="N91" s="73"/>
      <c r="O91" s="73"/>
      <c r="P91" s="73"/>
      <c r="Q91" s="73"/>
      <c r="R91" s="45"/>
      <c r="S91" s="73"/>
      <c r="T91" s="73"/>
    </row>
    <row r="92" spans="2:20" ht="13.2" x14ac:dyDescent="0.25">
      <c r="B92" s="33" t="s">
        <v>374</v>
      </c>
      <c r="C92">
        <f>VLOOKUP(B92,developing!$A$2:$D$89, 4,FALSE)</f>
        <v>88</v>
      </c>
      <c r="D92" s="159">
        <f>VLOOKUP(B92,developing!$A$2:$BP$89,67,FALSE)</f>
        <v>88</v>
      </c>
      <c r="E92" s="161">
        <f t="shared" si="1"/>
        <v>0</v>
      </c>
      <c r="F92" s="161"/>
      <c r="K92" s="73"/>
      <c r="L92" s="73"/>
      <c r="M92" s="73"/>
      <c r="N92" s="73"/>
      <c r="O92" s="73"/>
      <c r="P92" s="73"/>
      <c r="Q92" s="73"/>
      <c r="R92" s="45"/>
      <c r="S92" s="73"/>
      <c r="T92" s="73"/>
    </row>
    <row r="93" spans="2:20" x14ac:dyDescent="0.2">
      <c r="B93" s="125"/>
      <c r="K93" s="73"/>
      <c r="L93" s="73"/>
      <c r="M93" s="73"/>
      <c r="N93" s="73"/>
      <c r="O93" s="73"/>
      <c r="P93" s="73"/>
      <c r="Q93" s="73"/>
      <c r="R93" s="45"/>
      <c r="S93" s="73"/>
      <c r="T93" s="73"/>
    </row>
  </sheetData>
  <sheetProtection pivotTables="0"/>
  <mergeCells count="13">
    <mergeCell ref="K7:K10"/>
    <mergeCell ref="K19:K22"/>
    <mergeCell ref="K27:K30"/>
    <mergeCell ref="K3:K6"/>
    <mergeCell ref="G17:G18"/>
    <mergeCell ref="G19:G20"/>
    <mergeCell ref="G21:G22"/>
    <mergeCell ref="G23:G24"/>
    <mergeCell ref="K35:K38"/>
    <mergeCell ref="K31:K34"/>
    <mergeCell ref="K23:K26"/>
    <mergeCell ref="K15:K18"/>
    <mergeCell ref="K11:K14"/>
  </mergeCells>
  <phoneticPr fontId="7" type="noConversion"/>
  <pageMargins left="0.7" right="0.7" top="0.75" bottom="0.75" header="0.3" footer="0.3"/>
  <pageSetup paperSize="9" orientation="portrait" r:id="rId2"/>
  <ignoredErrors>
    <ignoredError sqref="P2 U2 S2" numberStoredAsText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Y90"/>
  <sheetViews>
    <sheetView workbookViewId="0">
      <pane xSplit="4" ySplit="1" topLeftCell="E18" activePane="bottomRight" state="frozen"/>
      <selection pane="topRight" activeCell="E1" sqref="E1"/>
      <selection pane="bottomLeft" activeCell="A2" sqref="A2"/>
      <selection pane="bottomRight" activeCell="B46" sqref="B46"/>
    </sheetView>
  </sheetViews>
  <sheetFormatPr defaultRowHeight="13.2" x14ac:dyDescent="0.25"/>
  <cols>
    <col min="77" max="77" width="16.109375" customWidth="1"/>
  </cols>
  <sheetData>
    <row r="1" spans="1:77" x14ac:dyDescent="0.25">
      <c r="A1" s="1" t="s">
        <v>403</v>
      </c>
      <c r="B1" t="s">
        <v>9</v>
      </c>
      <c r="C1" t="s">
        <v>0</v>
      </c>
      <c r="D1" t="s">
        <v>445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446</v>
      </c>
      <c r="N1" t="s">
        <v>447</v>
      </c>
      <c r="O1" t="s">
        <v>448</v>
      </c>
      <c r="P1" t="s">
        <v>449</v>
      </c>
      <c r="Q1" t="s">
        <v>454</v>
      </c>
      <c r="R1" t="s">
        <v>455</v>
      </c>
      <c r="S1" t="s">
        <v>456</v>
      </c>
      <c r="T1" t="s">
        <v>457</v>
      </c>
      <c r="U1" t="s">
        <v>458</v>
      </c>
      <c r="V1" t="s">
        <v>459</v>
      </c>
      <c r="W1" t="s">
        <v>460</v>
      </c>
      <c r="X1" t="s">
        <v>461</v>
      </c>
      <c r="Y1" t="s">
        <v>462</v>
      </c>
      <c r="Z1" t="s">
        <v>463</v>
      </c>
      <c r="AA1" t="s">
        <v>464</v>
      </c>
      <c r="AB1" t="s">
        <v>465</v>
      </c>
      <c r="AC1" t="s">
        <v>466</v>
      </c>
      <c r="AD1" t="s">
        <v>467</v>
      </c>
      <c r="AE1" t="s">
        <v>468</v>
      </c>
      <c r="AF1" t="s">
        <v>469</v>
      </c>
      <c r="AG1" t="s">
        <v>470</v>
      </c>
      <c r="AH1" t="s">
        <v>471</v>
      </c>
      <c r="AI1" t="s">
        <v>472</v>
      </c>
      <c r="AJ1" t="s">
        <v>473</v>
      </c>
      <c r="AK1" t="s">
        <v>474</v>
      </c>
      <c r="AL1" t="s">
        <v>475</v>
      </c>
      <c r="AM1" t="s">
        <v>476</v>
      </c>
      <c r="AN1" t="s">
        <v>477</v>
      </c>
      <c r="AO1" t="s">
        <v>482</v>
      </c>
      <c r="AP1" t="s">
        <v>483</v>
      </c>
      <c r="AQ1" t="s">
        <v>484</v>
      </c>
      <c r="AR1" t="s">
        <v>485</v>
      </c>
      <c r="AS1" t="s">
        <v>478</v>
      </c>
      <c r="AT1" t="s">
        <v>479</v>
      </c>
      <c r="AU1" t="s">
        <v>480</v>
      </c>
      <c r="AV1" t="s">
        <v>481</v>
      </c>
      <c r="AW1" t="s">
        <v>46</v>
      </c>
      <c r="AX1" t="s">
        <v>47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57</v>
      </c>
      <c r="BF1" t="s">
        <v>58</v>
      </c>
      <c r="BG1" t="s">
        <v>59</v>
      </c>
      <c r="BH1" t="s">
        <v>60</v>
      </c>
      <c r="BI1" t="s">
        <v>152</v>
      </c>
      <c r="BJ1" t="s">
        <v>153</v>
      </c>
      <c r="BK1" t="s">
        <v>61</v>
      </c>
      <c r="BL1" t="s">
        <v>62</v>
      </c>
      <c r="BM1" t="s">
        <v>63</v>
      </c>
      <c r="BN1" t="s">
        <v>64</v>
      </c>
      <c r="BO1" s="1" t="s">
        <v>404</v>
      </c>
      <c r="BP1" t="s">
        <v>405</v>
      </c>
      <c r="BQ1" s="1" t="s">
        <v>408</v>
      </c>
      <c r="BR1" s="1" t="s">
        <v>409</v>
      </c>
      <c r="BS1" s="1" t="s">
        <v>406</v>
      </c>
      <c r="BT1" s="1" t="s">
        <v>154</v>
      </c>
      <c r="BU1" s="1" t="s">
        <v>410</v>
      </c>
      <c r="BV1" s="1" t="s">
        <v>411</v>
      </c>
      <c r="BW1" s="1" t="s">
        <v>412</v>
      </c>
      <c r="BX1" s="1" t="s">
        <v>413</v>
      </c>
      <c r="BY1" s="1" t="s">
        <v>677</v>
      </c>
    </row>
    <row r="2" spans="1:77" x14ac:dyDescent="0.25">
      <c r="A2" s="217" t="s">
        <v>393</v>
      </c>
      <c r="B2" t="s">
        <v>135</v>
      </c>
      <c r="C2" s="206">
        <v>0.71033310890197754</v>
      </c>
      <c r="D2">
        <v>1</v>
      </c>
      <c r="E2">
        <v>0.63334459066390991</v>
      </c>
      <c r="F2">
        <v>1</v>
      </c>
      <c r="G2">
        <v>0.79522305727005005</v>
      </c>
      <c r="H2">
        <v>1</v>
      </c>
      <c r="I2">
        <v>0.65861058235168457</v>
      </c>
      <c r="J2">
        <v>1</v>
      </c>
      <c r="K2">
        <v>0.7541542649269104</v>
      </c>
      <c r="L2">
        <v>1</v>
      </c>
      <c r="M2">
        <v>1</v>
      </c>
      <c r="N2">
        <v>0.98077362775802612</v>
      </c>
      <c r="O2">
        <v>0.73809522390365601</v>
      </c>
      <c r="P2">
        <v>0.84947681427001953</v>
      </c>
      <c r="Q2">
        <v>0.9479905366897583</v>
      </c>
      <c r="R2">
        <v>0.90895718336105347</v>
      </c>
      <c r="S2">
        <v>0.89422529935836792</v>
      </c>
      <c r="T2">
        <v>0.32191917300224304</v>
      </c>
      <c r="U2">
        <v>0.52416062355041504</v>
      </c>
      <c r="V2">
        <v>0.68235105276107788</v>
      </c>
      <c r="W2">
        <v>0.85696399211883545</v>
      </c>
      <c r="X2">
        <v>0.74891704320907593</v>
      </c>
      <c r="Y2">
        <v>0.69786542654037476</v>
      </c>
      <c r="Z2">
        <v>0.70692121982574463</v>
      </c>
      <c r="AA2">
        <v>0.80033731460571289</v>
      </c>
      <c r="AB2">
        <v>0.82079106569290161</v>
      </c>
      <c r="AC2">
        <v>0.82140922546386719</v>
      </c>
      <c r="AD2">
        <v>0.78228241205215454</v>
      </c>
      <c r="AE2">
        <v>0.8378063440322876</v>
      </c>
      <c r="AF2">
        <v>0.89858424663543701</v>
      </c>
      <c r="AG2">
        <v>0.84522902965545654</v>
      </c>
      <c r="AH2">
        <v>6.6869765760202426E-6</v>
      </c>
      <c r="AI2">
        <v>0.78187501430511475</v>
      </c>
      <c r="AJ2">
        <v>0.39503014087677002</v>
      </c>
      <c r="AK2">
        <v>0.81793767213821411</v>
      </c>
      <c r="AL2">
        <v>0.84164607524871826</v>
      </c>
      <c r="AM2">
        <v>0.77886450290679932</v>
      </c>
      <c r="AN2">
        <v>0.41065916419029236</v>
      </c>
      <c r="AO2">
        <v>0.81514948606491089</v>
      </c>
      <c r="AP2">
        <v>0.71490716934204102</v>
      </c>
      <c r="AQ2">
        <v>0.96152192354202271</v>
      </c>
      <c r="AR2">
        <v>0.94760894775390625</v>
      </c>
      <c r="AS2">
        <v>0.31764653325080872</v>
      </c>
      <c r="AT2">
        <v>0.30964964628219604</v>
      </c>
      <c r="AU2">
        <v>0.50731778144836426</v>
      </c>
      <c r="AV2">
        <v>0.30711483955383301</v>
      </c>
      <c r="AW2">
        <v>0.89208638668060303</v>
      </c>
      <c r="AX2">
        <v>1</v>
      </c>
      <c r="AY2">
        <v>0.70309817790985107</v>
      </c>
      <c r="AZ2">
        <v>5</v>
      </c>
      <c r="BA2">
        <v>0.75647878646850586</v>
      </c>
      <c r="BB2">
        <v>1</v>
      </c>
      <c r="BC2">
        <v>0.83502054214477539</v>
      </c>
      <c r="BD2">
        <v>1</v>
      </c>
      <c r="BE2">
        <v>0.50553524494171143</v>
      </c>
      <c r="BF2">
        <v>6</v>
      </c>
      <c r="BG2">
        <v>0.7122768759727478</v>
      </c>
      <c r="BH2">
        <v>1</v>
      </c>
      <c r="BI2">
        <v>0.85979688167572021</v>
      </c>
      <c r="BJ2">
        <v>1</v>
      </c>
      <c r="BK2">
        <v>0.76827305555343628</v>
      </c>
      <c r="BL2">
        <v>1</v>
      </c>
      <c r="BM2">
        <v>0.3604322075843811</v>
      </c>
      <c r="BN2">
        <v>74</v>
      </c>
      <c r="BO2">
        <v>1</v>
      </c>
      <c r="BP2" s="206">
        <v>0.72688323259353638</v>
      </c>
      <c r="BQ2" s="30">
        <v>1</v>
      </c>
      <c r="BR2" s="34">
        <v>0.71959207548235626</v>
      </c>
      <c r="BS2" s="35">
        <v>1</v>
      </c>
      <c r="BT2" s="34">
        <v>0.74392874266014664</v>
      </c>
      <c r="BU2" s="35">
        <v>1</v>
      </c>
      <c r="BV2" s="34">
        <v>0.73451249035683241</v>
      </c>
      <c r="BW2">
        <v>1</v>
      </c>
      <c r="BX2" s="36">
        <v>0.70527320517285597</v>
      </c>
      <c r="BY2" s="216">
        <v>85535.383000000002</v>
      </c>
    </row>
    <row r="3" spans="1:77" ht="17.399999999999999" x14ac:dyDescent="0.25">
      <c r="A3" s="217" t="s">
        <v>381</v>
      </c>
      <c r="B3" t="s">
        <v>31</v>
      </c>
      <c r="C3" s="206">
        <v>0.64367938041687012</v>
      </c>
      <c r="D3">
        <v>2</v>
      </c>
      <c r="E3">
        <v>0.48225271701812744</v>
      </c>
      <c r="F3">
        <v>2</v>
      </c>
      <c r="G3">
        <v>0.71271145343780518</v>
      </c>
      <c r="H3">
        <v>3</v>
      </c>
      <c r="I3">
        <v>0.65523093938827515</v>
      </c>
      <c r="J3">
        <v>2</v>
      </c>
      <c r="K3">
        <v>0.72452235221862793</v>
      </c>
      <c r="L3">
        <v>2</v>
      </c>
      <c r="M3">
        <v>0.86017996072769165</v>
      </c>
      <c r="N3">
        <v>0.99585986137390137</v>
      </c>
      <c r="O3">
        <v>0.49123221635818481</v>
      </c>
      <c r="P3">
        <v>0.46231070160865784</v>
      </c>
      <c r="Q3">
        <v>0.73469936847686768</v>
      </c>
      <c r="R3">
        <v>0.87940394878387451</v>
      </c>
      <c r="S3">
        <v>0.6929548978805542</v>
      </c>
      <c r="T3">
        <v>0.41495233774185181</v>
      </c>
      <c r="U3">
        <v>0.64800012111663818</v>
      </c>
      <c r="V3">
        <v>0.74285590648651123</v>
      </c>
      <c r="W3">
        <v>0.81826210021972656</v>
      </c>
      <c r="X3">
        <v>0.80509001016616821</v>
      </c>
      <c r="Y3">
        <v>0.86329251527786255</v>
      </c>
      <c r="Z3">
        <v>0.55074119567871094</v>
      </c>
      <c r="AA3">
        <v>0.71412098407745361</v>
      </c>
      <c r="AB3">
        <v>0.56522727012634277</v>
      </c>
      <c r="AC3">
        <v>0.643302321434021</v>
      </c>
      <c r="AD3">
        <v>0.79635542631149292</v>
      </c>
      <c r="AE3">
        <v>0.65252166986465454</v>
      </c>
      <c r="AF3">
        <v>0.60235869884490967</v>
      </c>
      <c r="AG3">
        <v>0.92556571960449219</v>
      </c>
      <c r="AH3">
        <v>1.9693642854690552E-2</v>
      </c>
      <c r="AI3">
        <v>0.875</v>
      </c>
      <c r="AJ3">
        <v>0.27986776828765869</v>
      </c>
      <c r="AK3">
        <v>0.60290133953094482</v>
      </c>
      <c r="AL3">
        <v>0.91218775510787964</v>
      </c>
      <c r="AM3">
        <v>0.74744915962219238</v>
      </c>
      <c r="AN3">
        <v>0.45862883329391479</v>
      </c>
      <c r="AO3">
        <v>0.82504010200500488</v>
      </c>
      <c r="AP3">
        <v>0.68570691347122192</v>
      </c>
      <c r="AQ3">
        <v>0.82088661193847656</v>
      </c>
      <c r="AR3">
        <v>0.2227071225643158</v>
      </c>
      <c r="AS3">
        <v>0.41771993041038513</v>
      </c>
      <c r="AT3">
        <v>0.3142738938331604</v>
      </c>
      <c r="AU3">
        <v>0.60197567939758301</v>
      </c>
      <c r="AV3">
        <v>0.52913182973861694</v>
      </c>
      <c r="AW3">
        <v>0.70239567756652832</v>
      </c>
      <c r="AX3">
        <v>3</v>
      </c>
      <c r="AY3">
        <v>0.75355201959609985</v>
      </c>
      <c r="AZ3">
        <v>3</v>
      </c>
      <c r="BA3">
        <v>0.67334550619125366</v>
      </c>
      <c r="BB3">
        <v>2</v>
      </c>
      <c r="BC3">
        <v>0.67363452911376953</v>
      </c>
      <c r="BD3">
        <v>6</v>
      </c>
      <c r="BE3">
        <v>0.52503180503845215</v>
      </c>
      <c r="BF3">
        <v>4</v>
      </c>
      <c r="BG3">
        <v>0.68029177188873291</v>
      </c>
      <c r="BH3">
        <v>6</v>
      </c>
      <c r="BI3">
        <v>0.63858520984649658</v>
      </c>
      <c r="BJ3">
        <v>2</v>
      </c>
      <c r="BK3">
        <v>0.68050265312194824</v>
      </c>
      <c r="BL3">
        <v>2</v>
      </c>
      <c r="BM3">
        <v>0.46577534079551697</v>
      </c>
      <c r="BN3">
        <v>54</v>
      </c>
      <c r="BO3">
        <v>2</v>
      </c>
      <c r="BP3" s="207">
        <v>0.64265638589859009</v>
      </c>
      <c r="BQ3" s="40">
        <v>2</v>
      </c>
      <c r="BR3" s="41">
        <v>0.65871396850150155</v>
      </c>
      <c r="BS3" s="42">
        <v>2</v>
      </c>
      <c r="BT3" s="41">
        <v>0.68895156446628214</v>
      </c>
      <c r="BU3" s="42">
        <v>2</v>
      </c>
      <c r="BV3" s="41">
        <v>0.6866167563409008</v>
      </c>
      <c r="BW3" s="3">
        <v>2</v>
      </c>
      <c r="BX3" s="203">
        <v>0.66840386078480452</v>
      </c>
      <c r="BY3" s="216">
        <v>35918.913999999997</v>
      </c>
    </row>
    <row r="4" spans="1:77" x14ac:dyDescent="0.25">
      <c r="A4" s="217" t="s">
        <v>385</v>
      </c>
      <c r="B4" t="s">
        <v>109</v>
      </c>
      <c r="C4" s="206">
        <v>0.61243778467178345</v>
      </c>
      <c r="D4">
        <v>3</v>
      </c>
      <c r="E4">
        <v>0.45879897475242615</v>
      </c>
      <c r="F4">
        <v>8</v>
      </c>
      <c r="G4">
        <v>0.74648010730743408</v>
      </c>
      <c r="H4">
        <v>2</v>
      </c>
      <c r="I4">
        <v>0.57460868358612061</v>
      </c>
      <c r="J4">
        <v>7</v>
      </c>
      <c r="K4">
        <v>0.70375353097915649</v>
      </c>
      <c r="L4">
        <v>3</v>
      </c>
      <c r="M4">
        <v>0.77932882308959961</v>
      </c>
      <c r="N4">
        <v>0.77533209323883057</v>
      </c>
      <c r="O4">
        <v>0.72619646787643433</v>
      </c>
      <c r="P4">
        <v>0.52488672733306885</v>
      </c>
      <c r="Q4">
        <v>0.60313385725021362</v>
      </c>
      <c r="R4">
        <v>0.88205999135971069</v>
      </c>
      <c r="S4">
        <v>0.73918235301971436</v>
      </c>
      <c r="T4">
        <v>0.16672936081886292</v>
      </c>
      <c r="U4">
        <v>0.88709676265716553</v>
      </c>
      <c r="V4">
        <v>0.49896740913391113</v>
      </c>
      <c r="W4">
        <v>0.66352939605712891</v>
      </c>
      <c r="X4">
        <v>0.78139567375183105</v>
      </c>
      <c r="Y4">
        <v>0.67053824663162231</v>
      </c>
      <c r="Z4">
        <v>0.50487768650054932</v>
      </c>
      <c r="AA4">
        <v>0.80277007818222046</v>
      </c>
      <c r="AB4">
        <v>0.5979195237159729</v>
      </c>
      <c r="AC4">
        <v>0.71230638027191162</v>
      </c>
      <c r="AD4">
        <v>0.75567281246185303</v>
      </c>
      <c r="AE4">
        <v>0.65484482049942017</v>
      </c>
      <c r="AF4">
        <v>0.546805739402771</v>
      </c>
      <c r="AG4">
        <v>1</v>
      </c>
      <c r="AH4">
        <v>3.0399441719055176E-2</v>
      </c>
      <c r="AJ4">
        <v>0.29400667548179626</v>
      </c>
      <c r="AK4">
        <v>0.39045324921607971</v>
      </c>
      <c r="AL4">
        <v>0.90663039684295654</v>
      </c>
      <c r="AM4">
        <v>0.79504746198654175</v>
      </c>
      <c r="AN4">
        <v>0.53312039375305176</v>
      </c>
      <c r="AO4">
        <v>0.81455951929092407</v>
      </c>
      <c r="AP4">
        <v>0.40180450677871704</v>
      </c>
      <c r="AQ4">
        <v>0.77462929487228394</v>
      </c>
      <c r="AR4">
        <v>0.26375001668930054</v>
      </c>
      <c r="AS4">
        <v>0.4763648509979248</v>
      </c>
      <c r="AT4">
        <v>0.41573366522789001</v>
      </c>
      <c r="AU4">
        <v>0.81564092636108398</v>
      </c>
      <c r="AV4">
        <v>0.42057657241821289</v>
      </c>
      <c r="AW4">
        <v>0.70143604278564453</v>
      </c>
      <c r="AX4">
        <v>4</v>
      </c>
      <c r="AY4">
        <v>0.70774734020233154</v>
      </c>
      <c r="AZ4">
        <v>4</v>
      </c>
      <c r="BA4">
        <v>0.64402639865875244</v>
      </c>
      <c r="BB4">
        <v>4</v>
      </c>
      <c r="BC4">
        <v>0.66740745306015015</v>
      </c>
      <c r="BD4">
        <v>7</v>
      </c>
      <c r="BE4">
        <v>0.44146871566772461</v>
      </c>
      <c r="BF4">
        <v>23</v>
      </c>
      <c r="BG4">
        <v>0.65631288290023804</v>
      </c>
      <c r="BH4">
        <v>15</v>
      </c>
      <c r="BI4">
        <v>0.5636858344078064</v>
      </c>
      <c r="BJ4">
        <v>6</v>
      </c>
      <c r="BK4">
        <v>0.59777641296386719</v>
      </c>
      <c r="BL4">
        <v>9</v>
      </c>
      <c r="BM4">
        <v>0.53207898139953613</v>
      </c>
      <c r="BN4">
        <v>22</v>
      </c>
      <c r="BO4">
        <v>3</v>
      </c>
      <c r="BP4" s="206">
        <v>0.62350368499755859</v>
      </c>
      <c r="BQ4" s="30">
        <v>6</v>
      </c>
      <c r="BR4" s="34">
        <v>0.59449603500477466</v>
      </c>
      <c r="BS4" s="35">
        <v>8</v>
      </c>
      <c r="BT4" s="34">
        <v>0.5807006766472399</v>
      </c>
      <c r="BU4" s="35">
        <v>6</v>
      </c>
      <c r="BV4" s="34">
        <v>0.61375837459892579</v>
      </c>
      <c r="BW4">
        <v>3</v>
      </c>
      <c r="BX4" s="37">
        <v>0.61927059710565002</v>
      </c>
      <c r="BY4" s="216">
        <v>29419.953000000001</v>
      </c>
    </row>
    <row r="5" spans="1:77" x14ac:dyDescent="0.25">
      <c r="A5" s="219" t="s">
        <v>375</v>
      </c>
      <c r="B5" t="s">
        <v>84</v>
      </c>
      <c r="C5" s="211">
        <v>0.5908777117729187</v>
      </c>
      <c r="D5">
        <v>4</v>
      </c>
      <c r="E5">
        <v>0.43978774547576904</v>
      </c>
      <c r="F5">
        <v>11</v>
      </c>
      <c r="G5">
        <v>0.67947679758071899</v>
      </c>
      <c r="H5">
        <v>5</v>
      </c>
      <c r="I5">
        <v>0.56354242563247681</v>
      </c>
      <c r="J5">
        <v>9</v>
      </c>
      <c r="K5">
        <v>0.68070375919342041</v>
      </c>
      <c r="L5">
        <v>6</v>
      </c>
      <c r="M5">
        <v>0.72997629642486572</v>
      </c>
      <c r="N5">
        <v>0.68110275268554688</v>
      </c>
      <c r="O5">
        <v>0.60133963823318481</v>
      </c>
      <c r="P5">
        <v>0.54071736335754395</v>
      </c>
      <c r="Q5">
        <v>0.72840726375579834</v>
      </c>
      <c r="R5">
        <v>0.83550417423248291</v>
      </c>
      <c r="S5">
        <v>0.52535355091094971</v>
      </c>
      <c r="T5">
        <v>0.3094598650932312</v>
      </c>
      <c r="U5">
        <v>0.61670243740081787</v>
      </c>
      <c r="V5">
        <v>0.82110697031021118</v>
      </c>
      <c r="W5">
        <v>0.8244941234588623</v>
      </c>
      <c r="X5">
        <v>0.75466418266296387</v>
      </c>
      <c r="Y5">
        <v>0.70910400152206421</v>
      </c>
      <c r="Z5">
        <v>0.44147303700447083</v>
      </c>
      <c r="AA5">
        <v>0.68778598308563232</v>
      </c>
      <c r="AB5">
        <v>0.41611394286155701</v>
      </c>
      <c r="AC5">
        <v>0.51510584354400635</v>
      </c>
      <c r="AD5">
        <v>0.68095135688781738</v>
      </c>
      <c r="AE5">
        <v>0.67974007129669189</v>
      </c>
      <c r="AF5">
        <v>0.60397893190383911</v>
      </c>
      <c r="AG5">
        <v>0.77463239431381226</v>
      </c>
      <c r="AH5">
        <v>5.2199508994817734E-2</v>
      </c>
      <c r="AI5">
        <v>0.75</v>
      </c>
      <c r="AJ5">
        <v>0.26854968070983887</v>
      </c>
      <c r="AK5">
        <v>0.77866286039352417</v>
      </c>
      <c r="AL5">
        <v>0.84686803817749023</v>
      </c>
      <c r="AM5">
        <v>0.69729924201965332</v>
      </c>
      <c r="AN5">
        <v>0.32885488867759705</v>
      </c>
      <c r="AO5">
        <v>0.80452513694763184</v>
      </c>
      <c r="AP5">
        <v>0.21226753294467926</v>
      </c>
      <c r="AQ5">
        <v>0.53227955102920532</v>
      </c>
      <c r="AR5">
        <v>0.24862585961818695</v>
      </c>
      <c r="AS5">
        <v>0.46921780705451965</v>
      </c>
      <c r="AT5">
        <v>0.50040829181671143</v>
      </c>
      <c r="AU5">
        <v>0.81699919700622559</v>
      </c>
      <c r="AV5">
        <v>0.48712491989135742</v>
      </c>
      <c r="AW5">
        <v>0.63828402757644653</v>
      </c>
      <c r="AX5">
        <v>9</v>
      </c>
      <c r="AY5">
        <v>0.754241943359375</v>
      </c>
      <c r="AZ5">
        <v>2</v>
      </c>
      <c r="BA5">
        <v>0.56361925601959229</v>
      </c>
      <c r="BB5">
        <v>26</v>
      </c>
      <c r="BC5">
        <v>0.61994403600692749</v>
      </c>
      <c r="BD5">
        <v>19</v>
      </c>
      <c r="BE5">
        <v>0.46134540438652039</v>
      </c>
      <c r="BF5">
        <v>16</v>
      </c>
      <c r="BG5">
        <v>0.6629212498664856</v>
      </c>
      <c r="BH5">
        <v>12</v>
      </c>
      <c r="BI5">
        <v>0.44942450523376465</v>
      </c>
      <c r="BJ5">
        <v>30</v>
      </c>
      <c r="BK5">
        <v>0.59968119859695435</v>
      </c>
      <c r="BL5">
        <v>8</v>
      </c>
      <c r="BM5">
        <v>0.56843757629394531</v>
      </c>
      <c r="BN5">
        <v>13</v>
      </c>
      <c r="BO5">
        <v>5</v>
      </c>
      <c r="BP5" s="208">
        <v>0.58373731374740601</v>
      </c>
      <c r="BQ5" s="30">
        <v>4</v>
      </c>
      <c r="BR5" s="34">
        <v>0.621181986111637</v>
      </c>
      <c r="BS5" s="35">
        <v>3</v>
      </c>
      <c r="BT5" s="34">
        <v>0.62280311133236521</v>
      </c>
      <c r="BU5" s="35">
        <v>4</v>
      </c>
      <c r="BV5" s="34">
        <v>0.63143041025533486</v>
      </c>
      <c r="BW5">
        <v>5</v>
      </c>
      <c r="BX5" s="37">
        <v>0.5903414564563767</v>
      </c>
      <c r="BY5" s="215">
        <v>15372.878000000001</v>
      </c>
    </row>
    <row r="6" spans="1:77" x14ac:dyDescent="0.25">
      <c r="A6" s="219" t="s">
        <v>362</v>
      </c>
      <c r="B6" t="s">
        <v>145</v>
      </c>
      <c r="C6" s="211">
        <v>0.58736765384674072</v>
      </c>
      <c r="D6">
        <v>5</v>
      </c>
      <c r="E6">
        <v>0.45097202062606812</v>
      </c>
      <c r="F6">
        <v>9</v>
      </c>
      <c r="G6">
        <v>0.59308809041976929</v>
      </c>
      <c r="H6">
        <v>14</v>
      </c>
      <c r="I6">
        <v>0.60885030031204224</v>
      </c>
      <c r="J6">
        <v>4</v>
      </c>
      <c r="K6">
        <v>0.69656026363372803</v>
      </c>
      <c r="L6">
        <v>4</v>
      </c>
      <c r="M6">
        <v>0.66321182250976563</v>
      </c>
      <c r="N6">
        <v>0.89358317852020264</v>
      </c>
      <c r="O6">
        <v>0.68432331085205078</v>
      </c>
      <c r="P6">
        <v>0.51462441682815552</v>
      </c>
      <c r="Q6">
        <v>0.65314608812332153</v>
      </c>
      <c r="R6">
        <v>0.80120748281478882</v>
      </c>
      <c r="S6">
        <v>0.49276843667030334</v>
      </c>
      <c r="T6">
        <v>0.21617977321147919</v>
      </c>
      <c r="U6">
        <v>0.76882660388946533</v>
      </c>
      <c r="V6">
        <v>0.79931396245956421</v>
      </c>
      <c r="W6">
        <v>0.73835623264312744</v>
      </c>
      <c r="X6">
        <v>0.82255405187606812</v>
      </c>
      <c r="Y6">
        <v>0.67953574657440186</v>
      </c>
      <c r="Z6">
        <v>0.46705576777458191</v>
      </c>
      <c r="AA6">
        <v>0.59739428758621216</v>
      </c>
      <c r="AB6">
        <v>0.35898032784461975</v>
      </c>
      <c r="AC6">
        <v>0.60921871662139893</v>
      </c>
      <c r="AD6">
        <v>0.70324677228927612</v>
      </c>
      <c r="AE6">
        <v>0.51128137111663818</v>
      </c>
      <c r="AF6">
        <v>0.95572483539581299</v>
      </c>
      <c r="AG6">
        <v>0.81480318307876587</v>
      </c>
      <c r="AH6">
        <v>0.15199556946754456</v>
      </c>
      <c r="AI6">
        <v>0.72549998760223389</v>
      </c>
      <c r="AJ6">
        <v>0.40333029627799988</v>
      </c>
      <c r="AK6">
        <v>0.58427780866622925</v>
      </c>
      <c r="AL6">
        <v>0.8337593674659729</v>
      </c>
      <c r="AM6">
        <v>0.70712316036224365</v>
      </c>
      <c r="AN6">
        <v>0.46006882190704346</v>
      </c>
      <c r="AO6">
        <v>0.76215130090713501</v>
      </c>
      <c r="AP6">
        <v>0.27993839979171753</v>
      </c>
      <c r="AQ6">
        <v>0.43552368879318237</v>
      </c>
      <c r="AR6">
        <v>0.18076534569263458</v>
      </c>
      <c r="AS6">
        <v>0.7338712215423584</v>
      </c>
      <c r="AT6">
        <v>0.54955238103866577</v>
      </c>
      <c r="AU6">
        <v>0.44552227854728699</v>
      </c>
      <c r="AV6">
        <v>0.1465202271938324</v>
      </c>
      <c r="AW6">
        <v>0.68893569707870483</v>
      </c>
      <c r="AX6">
        <v>7</v>
      </c>
      <c r="AY6">
        <v>0.78226268291473389</v>
      </c>
      <c r="AZ6">
        <v>1</v>
      </c>
      <c r="BA6">
        <v>0.52574151754379272</v>
      </c>
      <c r="BB6">
        <v>46</v>
      </c>
      <c r="BC6">
        <v>0.69486790895462036</v>
      </c>
      <c r="BD6">
        <v>4</v>
      </c>
      <c r="BE6">
        <v>0.52390724420547485</v>
      </c>
      <c r="BF6">
        <v>5</v>
      </c>
      <c r="BG6">
        <v>0.64630728960037231</v>
      </c>
      <c r="BH6">
        <v>20</v>
      </c>
      <c r="BI6">
        <v>0.41459468007087708</v>
      </c>
      <c r="BJ6">
        <v>47</v>
      </c>
      <c r="BK6">
        <v>0.54082542657852173</v>
      </c>
      <c r="BL6">
        <v>24</v>
      </c>
      <c r="BM6">
        <v>0.46886652708053589</v>
      </c>
      <c r="BN6">
        <v>51</v>
      </c>
      <c r="BO6">
        <v>4</v>
      </c>
      <c r="BP6" s="208">
        <v>0.58906394243240356</v>
      </c>
      <c r="BQ6" s="30">
        <v>5</v>
      </c>
      <c r="BR6" s="34">
        <v>0.60338954150463475</v>
      </c>
      <c r="BS6" s="35">
        <v>6</v>
      </c>
      <c r="BT6" s="34">
        <v>0.60640391114686443</v>
      </c>
      <c r="BU6" s="35">
        <v>5</v>
      </c>
      <c r="BV6" s="34">
        <v>0.62639837935179599</v>
      </c>
      <c r="BW6">
        <v>4</v>
      </c>
      <c r="BX6" s="37">
        <v>0.60222526978333868</v>
      </c>
      <c r="BY6" s="215">
        <v>20377.284</v>
      </c>
    </row>
    <row r="7" spans="1:77" x14ac:dyDescent="0.25">
      <c r="A7" s="217" t="s">
        <v>340</v>
      </c>
      <c r="B7" t="s">
        <v>119</v>
      </c>
      <c r="C7" s="211">
        <v>0.58210635185241699</v>
      </c>
      <c r="D7">
        <v>6</v>
      </c>
      <c r="E7">
        <v>0.42979151010513306</v>
      </c>
      <c r="F7">
        <v>13</v>
      </c>
      <c r="G7">
        <v>0.68112200498580933</v>
      </c>
      <c r="H7">
        <v>4</v>
      </c>
      <c r="I7">
        <v>0.55118149518966675</v>
      </c>
      <c r="J7">
        <v>17</v>
      </c>
      <c r="K7">
        <v>0.66633033752441406</v>
      </c>
      <c r="L7">
        <v>7</v>
      </c>
      <c r="M7">
        <v>0.90698766708374023</v>
      </c>
      <c r="N7">
        <v>0.87755167484283447</v>
      </c>
      <c r="O7">
        <v>0.64430022239685059</v>
      </c>
      <c r="P7">
        <v>0.50212562084197998</v>
      </c>
      <c r="Q7">
        <v>0.47733873128890991</v>
      </c>
      <c r="R7">
        <v>0.78770923614501953</v>
      </c>
      <c r="S7">
        <v>0.56350678205490112</v>
      </c>
      <c r="T7">
        <v>0.21126735210418701</v>
      </c>
      <c r="U7">
        <v>0.5088883638381958</v>
      </c>
      <c r="V7">
        <v>0.41817981004714966</v>
      </c>
      <c r="W7">
        <v>0.55842864513397217</v>
      </c>
      <c r="X7">
        <v>0.65853464603424072</v>
      </c>
      <c r="Y7">
        <v>0.68738001585006714</v>
      </c>
      <c r="Z7">
        <v>0.57561290264129639</v>
      </c>
      <c r="AA7">
        <v>0.70647090673446655</v>
      </c>
      <c r="AB7">
        <v>0.49543586373329163</v>
      </c>
      <c r="AC7">
        <v>0.64026588201522827</v>
      </c>
      <c r="AD7">
        <v>0.6202971339225769</v>
      </c>
      <c r="AE7">
        <v>0.66856873035430908</v>
      </c>
      <c r="AF7">
        <v>0.61377525329589844</v>
      </c>
      <c r="AG7">
        <v>0.74069833755493164</v>
      </c>
      <c r="AH7">
        <v>7.8697577118873596E-2</v>
      </c>
      <c r="AI7">
        <v>0.68812501430511475</v>
      </c>
      <c r="AJ7">
        <v>0.35458776354789734</v>
      </c>
      <c r="AK7">
        <v>0.77500075101852417</v>
      </c>
      <c r="AL7">
        <v>0.83287298679351807</v>
      </c>
      <c r="AM7">
        <v>0.76891601085662842</v>
      </c>
      <c r="AN7">
        <v>0.30806779861450195</v>
      </c>
      <c r="AO7">
        <v>0.81915324926376343</v>
      </c>
      <c r="AP7">
        <v>0.4471457302570343</v>
      </c>
      <c r="AQ7">
        <v>0.76650738716125488</v>
      </c>
      <c r="AR7">
        <v>0.18090078234672546</v>
      </c>
      <c r="AS7">
        <v>0.44126018881797791</v>
      </c>
      <c r="AT7">
        <v>0.32256636023521423</v>
      </c>
      <c r="AU7">
        <v>0.76527422666549683</v>
      </c>
      <c r="AV7">
        <v>0.54342854022979736</v>
      </c>
      <c r="AW7">
        <v>0.73274129629135132</v>
      </c>
      <c r="AX7">
        <v>2</v>
      </c>
      <c r="AY7">
        <v>0.53600788116455078</v>
      </c>
      <c r="AZ7">
        <v>19</v>
      </c>
      <c r="BA7">
        <v>0.61622494459152222</v>
      </c>
      <c r="BB7">
        <v>7</v>
      </c>
      <c r="BC7">
        <v>0.63572674989700317</v>
      </c>
      <c r="BD7">
        <v>16</v>
      </c>
      <c r="BE7">
        <v>0.46552717685699463</v>
      </c>
      <c r="BF7">
        <v>14</v>
      </c>
      <c r="BG7">
        <v>0.67121440172195435</v>
      </c>
      <c r="BH7">
        <v>11</v>
      </c>
      <c r="BI7">
        <v>0.55342680215835571</v>
      </c>
      <c r="BJ7">
        <v>7</v>
      </c>
      <c r="BK7">
        <v>0.50995552539825439</v>
      </c>
      <c r="BL7">
        <v>36</v>
      </c>
      <c r="BM7">
        <v>0.51813232898712158</v>
      </c>
      <c r="BN7">
        <v>27</v>
      </c>
      <c r="BO7">
        <v>9</v>
      </c>
      <c r="BP7" s="208">
        <v>0.56820744276046753</v>
      </c>
      <c r="BQ7" s="30">
        <v>8</v>
      </c>
      <c r="BR7" s="34">
        <v>0.58418432881449034</v>
      </c>
      <c r="BS7" s="35">
        <v>4</v>
      </c>
      <c r="BT7" s="34">
        <v>0.61987816009005681</v>
      </c>
      <c r="BU7" s="35">
        <v>7</v>
      </c>
      <c r="BV7" s="34">
        <v>0.60283190381046481</v>
      </c>
      <c r="BW7">
        <v>8</v>
      </c>
      <c r="BX7" s="37">
        <v>0.56370988382864895</v>
      </c>
      <c r="BY7" s="216">
        <v>26452.328000000001</v>
      </c>
    </row>
    <row r="8" spans="1:77" x14ac:dyDescent="0.25">
      <c r="A8" s="219" t="s">
        <v>315</v>
      </c>
      <c r="B8" t="s">
        <v>73</v>
      </c>
      <c r="C8" s="211">
        <v>0.57543414831161499</v>
      </c>
      <c r="D8">
        <v>7</v>
      </c>
      <c r="E8">
        <v>0.4683811366558075</v>
      </c>
      <c r="F8">
        <v>3</v>
      </c>
      <c r="G8">
        <v>0.65372782945632935</v>
      </c>
      <c r="H8">
        <v>7</v>
      </c>
      <c r="I8">
        <v>0.55817466974258423</v>
      </c>
      <c r="J8">
        <v>12</v>
      </c>
      <c r="K8">
        <v>0.62145298719406128</v>
      </c>
      <c r="L8">
        <v>12</v>
      </c>
      <c r="M8">
        <v>0.53034621477127075</v>
      </c>
      <c r="N8">
        <v>0.79296404123306274</v>
      </c>
      <c r="O8">
        <v>0.54467177391052246</v>
      </c>
      <c r="P8">
        <v>0.46398001909255981</v>
      </c>
      <c r="Q8">
        <v>0.47097554802894592</v>
      </c>
      <c r="R8">
        <v>0.87605416774749756</v>
      </c>
      <c r="S8">
        <v>0.60780560970306396</v>
      </c>
      <c r="T8">
        <v>0.25854718685150146</v>
      </c>
      <c r="U8">
        <v>0.80156487226486206</v>
      </c>
      <c r="V8">
        <v>0.61576825380325317</v>
      </c>
      <c r="W8">
        <v>0.54912912845611572</v>
      </c>
      <c r="X8">
        <v>0.6812480092048645</v>
      </c>
      <c r="Y8">
        <v>0.68517416715621948</v>
      </c>
      <c r="Z8">
        <v>0.45886534452438354</v>
      </c>
      <c r="AA8">
        <v>0.68972724676132202</v>
      </c>
      <c r="AB8">
        <v>0.55654966831207275</v>
      </c>
      <c r="AC8">
        <v>0.63189291954040527</v>
      </c>
      <c r="AD8">
        <v>0.69091755151748657</v>
      </c>
      <c r="AE8">
        <v>0.53017747402191162</v>
      </c>
      <c r="AF8">
        <v>0.57678282260894775</v>
      </c>
      <c r="AG8">
        <v>0.7269744873046875</v>
      </c>
      <c r="AH8">
        <v>4.0060359984636307E-2</v>
      </c>
      <c r="AI8">
        <v>0.71125000715255737</v>
      </c>
      <c r="AJ8">
        <v>0.35286334156990051</v>
      </c>
      <c r="AK8">
        <v>0.44714292883872986</v>
      </c>
      <c r="AL8">
        <v>0.89261043071746826</v>
      </c>
      <c r="AM8">
        <v>0.72385549545288086</v>
      </c>
      <c r="AN8">
        <v>0.4881003201007843</v>
      </c>
      <c r="AO8">
        <v>0.80027997493743896</v>
      </c>
      <c r="AP8">
        <v>0.31333279609680176</v>
      </c>
      <c r="AQ8">
        <v>0.60259813070297241</v>
      </c>
      <c r="AR8">
        <v>0.30913984775543213</v>
      </c>
      <c r="AS8">
        <v>0.49872574210166931</v>
      </c>
      <c r="AT8">
        <v>0.34299883246421814</v>
      </c>
      <c r="AU8">
        <v>0.92433536052703857</v>
      </c>
      <c r="AV8">
        <v>0.52821910381317139</v>
      </c>
      <c r="AW8">
        <v>0.58299052715301514</v>
      </c>
      <c r="AX8">
        <v>17</v>
      </c>
      <c r="AY8">
        <v>0.66192758083343506</v>
      </c>
      <c r="AZ8">
        <v>10</v>
      </c>
      <c r="BA8">
        <v>0.59757912158966064</v>
      </c>
      <c r="BB8">
        <v>14</v>
      </c>
      <c r="BC8">
        <v>0.60744267702102661</v>
      </c>
      <c r="BD8">
        <v>21</v>
      </c>
      <c r="BE8">
        <v>0.45778703689575195</v>
      </c>
      <c r="BF8">
        <v>18</v>
      </c>
      <c r="BG8">
        <v>0.63792729377746582</v>
      </c>
      <c r="BH8">
        <v>25</v>
      </c>
      <c r="BI8">
        <v>0.50633770227432251</v>
      </c>
      <c r="BJ8">
        <v>14</v>
      </c>
      <c r="BK8">
        <v>0.55334562063217163</v>
      </c>
      <c r="BL8">
        <v>17</v>
      </c>
      <c r="BM8">
        <v>0.57356977462768555</v>
      </c>
      <c r="BN8">
        <v>11</v>
      </c>
      <c r="BO8">
        <v>11</v>
      </c>
      <c r="BP8" s="208">
        <v>0.56175851821899414</v>
      </c>
      <c r="BQ8" s="30">
        <v>7</v>
      </c>
      <c r="BR8" s="34">
        <v>0.59251398704822822</v>
      </c>
      <c r="BS8" s="35">
        <v>7</v>
      </c>
      <c r="BT8" s="34">
        <v>0.58419192667755704</v>
      </c>
      <c r="BU8" s="35">
        <v>11</v>
      </c>
      <c r="BV8" s="34">
        <v>0.57426145395479389</v>
      </c>
      <c r="BW8" t="s">
        <v>407</v>
      </c>
      <c r="BX8" s="38" t="s">
        <v>407</v>
      </c>
      <c r="BY8" s="215">
        <v>19753.633999999998</v>
      </c>
    </row>
    <row r="9" spans="1:77" x14ac:dyDescent="0.25">
      <c r="A9" s="219" t="s">
        <v>353</v>
      </c>
      <c r="B9" t="s">
        <v>130</v>
      </c>
      <c r="C9" s="211">
        <v>0.57382500171661377</v>
      </c>
      <c r="D9">
        <v>8</v>
      </c>
      <c r="E9">
        <v>0.42769643664360046</v>
      </c>
      <c r="F9">
        <v>16</v>
      </c>
      <c r="G9">
        <v>0.6626165509223938</v>
      </c>
      <c r="H9">
        <v>6</v>
      </c>
      <c r="I9">
        <v>0.55467468500137329</v>
      </c>
      <c r="J9">
        <v>15</v>
      </c>
      <c r="K9">
        <v>0.65031236410140991</v>
      </c>
      <c r="L9">
        <v>11</v>
      </c>
      <c r="M9">
        <v>0.47227415442466736</v>
      </c>
      <c r="N9">
        <v>0.63750451803207397</v>
      </c>
      <c r="O9">
        <v>0.50892418622970581</v>
      </c>
      <c r="P9">
        <v>0.41606396436691284</v>
      </c>
      <c r="Q9">
        <v>0.60077208280563354</v>
      </c>
      <c r="R9">
        <v>0.8816031813621521</v>
      </c>
      <c r="S9">
        <v>0.69105696678161621</v>
      </c>
      <c r="T9">
        <v>0.24266982078552246</v>
      </c>
      <c r="U9">
        <v>0.79787862300872803</v>
      </c>
      <c r="V9">
        <v>0.71869075298309326</v>
      </c>
      <c r="W9">
        <v>0.6571279764175415</v>
      </c>
      <c r="X9">
        <v>0.63376057147979736</v>
      </c>
      <c r="Y9">
        <v>0.6529766321182251</v>
      </c>
      <c r="Z9">
        <v>0.50558316707611084</v>
      </c>
      <c r="AA9">
        <v>0.7652050256729126</v>
      </c>
      <c r="AB9">
        <v>0.51079607009887695</v>
      </c>
      <c r="AC9">
        <v>0.60917526483535767</v>
      </c>
      <c r="AD9">
        <v>0.64334678649902344</v>
      </c>
      <c r="AE9">
        <v>0.48256340622901917</v>
      </c>
      <c r="AF9">
        <v>0.49076583981513977</v>
      </c>
      <c r="AG9">
        <v>0.8541034460067749</v>
      </c>
      <c r="AH9">
        <v>4.6306680887937546E-2</v>
      </c>
      <c r="AI9">
        <v>0.8125</v>
      </c>
      <c r="AJ9">
        <v>0.42413797974586487</v>
      </c>
      <c r="AK9">
        <v>0.58060020208358765</v>
      </c>
      <c r="AL9">
        <v>0.87469834089279175</v>
      </c>
      <c r="AM9">
        <v>0.61287558078765869</v>
      </c>
      <c r="AN9">
        <v>0.41227176785469055</v>
      </c>
      <c r="AO9">
        <v>0.78756964206695557</v>
      </c>
      <c r="AP9">
        <v>0.25638461112976074</v>
      </c>
      <c r="AQ9">
        <v>0.5041654109954834</v>
      </c>
      <c r="AR9">
        <v>0.26832258701324463</v>
      </c>
      <c r="AS9">
        <v>0.49746137857437134</v>
      </c>
      <c r="AT9">
        <v>0.42795401811599731</v>
      </c>
      <c r="AU9">
        <v>0.92913025617599487</v>
      </c>
      <c r="AV9">
        <v>0.4504794180393219</v>
      </c>
      <c r="AW9">
        <v>0.50869172811508179</v>
      </c>
      <c r="AX9">
        <v>32</v>
      </c>
      <c r="AY9">
        <v>0.70186448097229004</v>
      </c>
      <c r="AZ9">
        <v>6</v>
      </c>
      <c r="BA9">
        <v>0.60864019393920898</v>
      </c>
      <c r="BB9">
        <v>9</v>
      </c>
      <c r="BC9">
        <v>0.55646282434463501</v>
      </c>
      <c r="BD9">
        <v>35</v>
      </c>
      <c r="BE9">
        <v>0.53426200151443481</v>
      </c>
      <c r="BF9">
        <v>2</v>
      </c>
      <c r="BG9">
        <v>0.62011146545410156</v>
      </c>
      <c r="BH9">
        <v>32</v>
      </c>
      <c r="BI9">
        <v>0.45411056280136108</v>
      </c>
      <c r="BJ9">
        <v>28</v>
      </c>
      <c r="BK9">
        <v>0.60402548313140869</v>
      </c>
      <c r="BL9">
        <v>7</v>
      </c>
      <c r="BM9">
        <v>0.57625627517700195</v>
      </c>
      <c r="BN9">
        <v>7</v>
      </c>
      <c r="BO9">
        <v>8</v>
      </c>
      <c r="BP9" s="208">
        <v>0.57162922620773315</v>
      </c>
      <c r="BQ9" s="30">
        <v>9</v>
      </c>
      <c r="BR9" s="34">
        <v>0.57920105699097313</v>
      </c>
      <c r="BS9" s="35">
        <v>15</v>
      </c>
      <c r="BT9" s="34">
        <v>0.55682245516186457</v>
      </c>
      <c r="BU9" s="35">
        <v>24</v>
      </c>
      <c r="BV9" s="34">
        <v>0.53253234446700393</v>
      </c>
      <c r="BW9" t="s">
        <v>407</v>
      </c>
      <c r="BX9" s="38" t="s">
        <v>407</v>
      </c>
      <c r="BY9" s="215">
        <v>22323.897000000001</v>
      </c>
    </row>
    <row r="10" spans="1:77" x14ac:dyDescent="0.25">
      <c r="A10" s="219" t="s">
        <v>323</v>
      </c>
      <c r="B10" t="s">
        <v>95</v>
      </c>
      <c r="C10" s="211">
        <v>0.57323122024536133</v>
      </c>
      <c r="D10">
        <v>9</v>
      </c>
      <c r="E10">
        <v>0.46520256996154785</v>
      </c>
      <c r="F10">
        <v>5</v>
      </c>
      <c r="G10">
        <v>0.62249058485031128</v>
      </c>
      <c r="H10">
        <v>10</v>
      </c>
      <c r="I10">
        <v>0.5493590235710144</v>
      </c>
      <c r="J10">
        <v>19</v>
      </c>
      <c r="K10">
        <v>0.68093550205230713</v>
      </c>
      <c r="L10">
        <v>5</v>
      </c>
      <c r="M10">
        <v>0.49580556154251099</v>
      </c>
      <c r="N10">
        <v>0.68530285358428955</v>
      </c>
      <c r="O10">
        <v>0.43704149127006531</v>
      </c>
      <c r="P10">
        <v>0.44305035471916199</v>
      </c>
      <c r="Q10">
        <v>0.67027562856674194</v>
      </c>
      <c r="R10">
        <v>0.94061416387557983</v>
      </c>
      <c r="S10">
        <v>0.68901896476745605</v>
      </c>
      <c r="T10">
        <v>0.23184661567211151</v>
      </c>
      <c r="U10">
        <v>0.77478671073913574</v>
      </c>
      <c r="V10">
        <v>0.6474112868309021</v>
      </c>
      <c r="W10">
        <v>0.59419053792953491</v>
      </c>
      <c r="X10">
        <v>0.67864805459976196</v>
      </c>
      <c r="Y10">
        <v>0.69710224866867065</v>
      </c>
      <c r="Z10">
        <v>0.4015236496925354</v>
      </c>
      <c r="AA10">
        <v>0.70443111658096313</v>
      </c>
      <c r="AB10">
        <v>0.54122638702392578</v>
      </c>
      <c r="AC10">
        <v>0.64024162292480469</v>
      </c>
      <c r="AD10">
        <v>0.70302689075469971</v>
      </c>
      <c r="AE10">
        <v>0.54234284162521362</v>
      </c>
      <c r="AF10">
        <v>0.91994857788085938</v>
      </c>
      <c r="AG10">
        <v>1</v>
      </c>
      <c r="AH10">
        <v>2.9649831354618073E-2</v>
      </c>
      <c r="AJ10">
        <v>0.16112817823886871</v>
      </c>
      <c r="AK10">
        <v>0.5340304970741272</v>
      </c>
      <c r="AL10">
        <v>0.69422096014022827</v>
      </c>
      <c r="AM10">
        <v>0.65258890390396118</v>
      </c>
      <c r="AN10">
        <v>0.49267089366912842</v>
      </c>
      <c r="AO10">
        <v>0.83924639225006104</v>
      </c>
      <c r="AP10">
        <v>0.37136662006378174</v>
      </c>
      <c r="AQ10">
        <v>0.51258039474487305</v>
      </c>
      <c r="AR10">
        <v>0.30807778239250183</v>
      </c>
      <c r="AS10">
        <v>0.47693079710006714</v>
      </c>
      <c r="AT10">
        <v>0.47111520171165466</v>
      </c>
      <c r="AU10">
        <v>0.84773045778274536</v>
      </c>
      <c r="AV10">
        <v>0.41022616624832153</v>
      </c>
      <c r="AW10">
        <v>0.51530003547668457</v>
      </c>
      <c r="AX10">
        <v>30</v>
      </c>
      <c r="AY10">
        <v>0.67375916242599487</v>
      </c>
      <c r="AZ10">
        <v>9</v>
      </c>
      <c r="BA10">
        <v>0.58607083559036255</v>
      </c>
      <c r="BB10">
        <v>19</v>
      </c>
      <c r="BC10">
        <v>0.70138996839523315</v>
      </c>
      <c r="BD10">
        <v>3</v>
      </c>
      <c r="BE10">
        <v>0.39692601561546326</v>
      </c>
      <c r="BF10">
        <v>38</v>
      </c>
      <c r="BG10">
        <v>0.59337782859802246</v>
      </c>
      <c r="BH10">
        <v>44</v>
      </c>
      <c r="BI10">
        <v>0.50781780481338501</v>
      </c>
      <c r="BJ10">
        <v>13</v>
      </c>
      <c r="BK10">
        <v>0.63293886184692383</v>
      </c>
      <c r="BL10">
        <v>3</v>
      </c>
      <c r="BM10">
        <v>0.55150067806243896</v>
      </c>
      <c r="BN10">
        <v>17</v>
      </c>
      <c r="BO10">
        <v>7</v>
      </c>
      <c r="BP10" s="208">
        <v>0.57313162088394165</v>
      </c>
      <c r="BQ10" s="30">
        <v>19</v>
      </c>
      <c r="BR10" s="34">
        <v>0.54572715698635077</v>
      </c>
      <c r="BS10" s="35">
        <v>17</v>
      </c>
      <c r="BT10" s="34">
        <v>0.55158728458664608</v>
      </c>
      <c r="BU10" s="35">
        <v>15</v>
      </c>
      <c r="BV10" s="34">
        <v>0.55365623766053262</v>
      </c>
      <c r="BW10">
        <v>9</v>
      </c>
      <c r="BX10" s="39">
        <v>0.55978154392251978</v>
      </c>
      <c r="BY10" s="215">
        <v>22246.589</v>
      </c>
    </row>
    <row r="11" spans="1:77" x14ac:dyDescent="0.25">
      <c r="A11" s="217" t="s">
        <v>390</v>
      </c>
      <c r="B11" t="s">
        <v>129</v>
      </c>
      <c r="C11" s="211">
        <v>0.56056058406829834</v>
      </c>
      <c r="D11">
        <v>10</v>
      </c>
      <c r="E11">
        <v>0.40716058015823364</v>
      </c>
      <c r="F11">
        <v>21</v>
      </c>
      <c r="G11">
        <v>0.6308138370513916</v>
      </c>
      <c r="H11">
        <v>8</v>
      </c>
      <c r="I11">
        <v>0.58686912059783936</v>
      </c>
      <c r="J11">
        <v>6</v>
      </c>
      <c r="K11">
        <v>0.61739867925643921</v>
      </c>
      <c r="L11">
        <v>14</v>
      </c>
      <c r="M11">
        <v>0.76414757966995239</v>
      </c>
      <c r="N11">
        <v>0.71990251541137695</v>
      </c>
      <c r="O11">
        <v>0.71523630619049072</v>
      </c>
      <c r="P11">
        <v>0.57051628828048706</v>
      </c>
      <c r="Q11">
        <v>0.86325913667678833</v>
      </c>
      <c r="R11">
        <v>0.88017600774765015</v>
      </c>
      <c r="S11">
        <v>0.63192248344421387</v>
      </c>
      <c r="T11">
        <v>0.14606466889381409</v>
      </c>
      <c r="U11">
        <v>0.18486714363098145</v>
      </c>
      <c r="V11">
        <v>0.51733291149139404</v>
      </c>
      <c r="W11">
        <v>0.45411762595176697</v>
      </c>
      <c r="X11">
        <v>0.44457471370697021</v>
      </c>
      <c r="Y11">
        <v>0.59109705686569214</v>
      </c>
      <c r="Z11">
        <v>0.86280059814453125</v>
      </c>
      <c r="AA11">
        <v>0.58244311809539795</v>
      </c>
      <c r="AB11">
        <v>0.56283682584762573</v>
      </c>
      <c r="AC11">
        <v>0.73604953289031982</v>
      </c>
      <c r="AD11">
        <v>0.56695383787155151</v>
      </c>
      <c r="AE11">
        <v>0.81114977598190308</v>
      </c>
      <c r="AF11">
        <v>0.95046341419219971</v>
      </c>
      <c r="AG11">
        <v>0.78399121761322021</v>
      </c>
      <c r="AH11">
        <v>1.3729099882766604E-3</v>
      </c>
      <c r="AI11">
        <v>0.60049998760223389</v>
      </c>
      <c r="AJ11">
        <v>0.23066860437393188</v>
      </c>
      <c r="AK11">
        <v>0.77622181177139282</v>
      </c>
      <c r="AL11">
        <v>0.83609598875045776</v>
      </c>
      <c r="AM11">
        <v>0.6328088641166687</v>
      </c>
      <c r="AN11">
        <v>0.35566702485084534</v>
      </c>
      <c r="AO11">
        <v>0.80397391319274902</v>
      </c>
      <c r="AP11">
        <v>0.75585150718688965</v>
      </c>
      <c r="AQ11">
        <v>0.7711336612701416</v>
      </c>
      <c r="AR11">
        <v>0.20525829493999481</v>
      </c>
      <c r="AS11">
        <v>5.298054963350296E-2</v>
      </c>
      <c r="AT11">
        <v>0.14133580029010773</v>
      </c>
      <c r="AU11">
        <v>0.47801288962364197</v>
      </c>
      <c r="AV11">
        <v>0.19839532673358917</v>
      </c>
      <c r="AW11">
        <v>0.69245064258575439</v>
      </c>
      <c r="AX11">
        <v>5</v>
      </c>
      <c r="AY11">
        <v>0.40022310614585876</v>
      </c>
      <c r="AZ11">
        <v>48</v>
      </c>
      <c r="BA11">
        <v>0.64979439973831177</v>
      </c>
      <c r="BB11">
        <v>3</v>
      </c>
      <c r="BC11">
        <v>0.76615417003631592</v>
      </c>
      <c r="BD11">
        <v>2</v>
      </c>
      <c r="BE11">
        <v>0.40413317084312439</v>
      </c>
      <c r="BF11">
        <v>35</v>
      </c>
      <c r="BG11">
        <v>0.65019840002059937</v>
      </c>
      <c r="BH11">
        <v>19</v>
      </c>
      <c r="BI11">
        <v>0.63405436277389526</v>
      </c>
      <c r="BJ11">
        <v>3</v>
      </c>
      <c r="BK11">
        <v>0.6303555965423584</v>
      </c>
      <c r="BL11">
        <v>4</v>
      </c>
      <c r="BM11">
        <v>0.21768113970756531</v>
      </c>
      <c r="BN11">
        <v>87</v>
      </c>
      <c r="BO11">
        <v>6</v>
      </c>
      <c r="BP11" s="208">
        <v>0.57560533285140991</v>
      </c>
      <c r="BQ11" s="30">
        <v>3</v>
      </c>
      <c r="BR11" s="34">
        <v>0.62541680073541306</v>
      </c>
      <c r="BS11" s="35">
        <v>5</v>
      </c>
      <c r="BT11" s="34">
        <v>0.61431402156798343</v>
      </c>
      <c r="BU11" s="35">
        <v>3</v>
      </c>
      <c r="BV11" s="34">
        <v>0.63227039051310652</v>
      </c>
      <c r="BW11">
        <v>6</v>
      </c>
      <c r="BX11" s="39">
        <v>0.5874237454734812</v>
      </c>
      <c r="BY11" s="216">
        <v>113429.35799999999</v>
      </c>
    </row>
    <row r="12" spans="1:77" x14ac:dyDescent="0.25">
      <c r="A12" s="219" t="s">
        <v>349</v>
      </c>
      <c r="B12" t="s">
        <v>125</v>
      </c>
      <c r="C12" s="211">
        <v>0.55904692411422729</v>
      </c>
      <c r="D12">
        <v>11</v>
      </c>
      <c r="E12">
        <v>0.46209284663200378</v>
      </c>
      <c r="F12">
        <v>6</v>
      </c>
      <c r="G12">
        <v>0.57231390476226807</v>
      </c>
      <c r="H12">
        <v>16</v>
      </c>
      <c r="I12">
        <v>0.54203528165817261</v>
      </c>
      <c r="J12">
        <v>22</v>
      </c>
      <c r="K12">
        <v>0.65974575281143188</v>
      </c>
      <c r="L12">
        <v>9</v>
      </c>
      <c r="M12">
        <v>0.68489456176757813</v>
      </c>
      <c r="N12">
        <v>0.64389431476593018</v>
      </c>
      <c r="O12">
        <v>0.54399716854095459</v>
      </c>
      <c r="P12">
        <v>0.35704344511032104</v>
      </c>
      <c r="Q12">
        <v>0.68151950836181641</v>
      </c>
      <c r="R12">
        <v>0.78752386569976807</v>
      </c>
      <c r="S12">
        <v>0.41878414154052734</v>
      </c>
      <c r="T12">
        <v>0.31711363792419434</v>
      </c>
      <c r="U12">
        <v>0.52292239665985107</v>
      </c>
      <c r="V12">
        <v>0.64618176221847534</v>
      </c>
      <c r="W12">
        <v>0.51767432689666748</v>
      </c>
      <c r="X12">
        <v>0.74140721559524536</v>
      </c>
      <c r="Y12">
        <v>0.7077326774597168</v>
      </c>
      <c r="Z12">
        <v>0.54978185892105103</v>
      </c>
      <c r="AA12">
        <v>0.61056143045425415</v>
      </c>
      <c r="AB12">
        <v>0.52843141555786133</v>
      </c>
      <c r="AC12">
        <v>0.6845359206199646</v>
      </c>
      <c r="AD12">
        <v>0.62820541858673096</v>
      </c>
      <c r="AE12">
        <v>0.45096731185913086</v>
      </c>
      <c r="AF12">
        <v>0.78962033987045288</v>
      </c>
      <c r="AG12">
        <v>0.60531938076019287</v>
      </c>
      <c r="AH12">
        <v>2.4007966741919518E-2</v>
      </c>
      <c r="AI12">
        <v>0.50737500190734863</v>
      </c>
      <c r="AJ12">
        <v>0.29946413636207581</v>
      </c>
      <c r="AK12">
        <v>0.80077403783798218</v>
      </c>
      <c r="AL12">
        <v>0.77701127529144287</v>
      </c>
      <c r="AM12">
        <v>0.68286645412445068</v>
      </c>
      <c r="AN12">
        <v>0.31561744213104248</v>
      </c>
      <c r="AO12">
        <v>0.73284035921096802</v>
      </c>
      <c r="AP12">
        <v>0.36763980984687805</v>
      </c>
      <c r="AQ12">
        <v>0.61201030015945435</v>
      </c>
      <c r="AR12">
        <v>0.29047313332557678</v>
      </c>
      <c r="AS12">
        <v>0.51717281341552734</v>
      </c>
      <c r="AT12">
        <v>0.4540715217590332</v>
      </c>
      <c r="AU12">
        <v>0.80658894777297974</v>
      </c>
      <c r="AV12">
        <v>0.51966482400894165</v>
      </c>
      <c r="AW12">
        <v>0.55745738744735718</v>
      </c>
      <c r="AX12">
        <v>24</v>
      </c>
      <c r="AY12">
        <v>0.60704642534255981</v>
      </c>
      <c r="AZ12">
        <v>12</v>
      </c>
      <c r="BA12">
        <v>0.59912681579589844</v>
      </c>
      <c r="BB12">
        <v>12</v>
      </c>
      <c r="BC12">
        <v>0.63833224773406982</v>
      </c>
      <c r="BD12">
        <v>13</v>
      </c>
      <c r="BE12">
        <v>0.35904163122177124</v>
      </c>
      <c r="BF12">
        <v>58</v>
      </c>
      <c r="BG12">
        <v>0.64406728744506836</v>
      </c>
      <c r="BH12">
        <v>22</v>
      </c>
      <c r="BI12">
        <v>0.50074088573455811</v>
      </c>
      <c r="BJ12">
        <v>16</v>
      </c>
      <c r="BK12">
        <v>0.55123531818389893</v>
      </c>
      <c r="BL12">
        <v>20</v>
      </c>
      <c r="BM12">
        <v>0.57437455654144287</v>
      </c>
      <c r="BN12">
        <v>10</v>
      </c>
      <c r="BO12">
        <v>13</v>
      </c>
      <c r="BP12" s="208">
        <v>0.54872912168502808</v>
      </c>
      <c r="BQ12" s="30">
        <v>13</v>
      </c>
      <c r="BR12" s="34">
        <v>0.55949416617768744</v>
      </c>
      <c r="BS12" s="35">
        <v>10</v>
      </c>
      <c r="BT12" s="34">
        <v>0.57558405522667544</v>
      </c>
      <c r="BU12" s="35">
        <v>16</v>
      </c>
      <c r="BV12" s="34">
        <v>0.55327709729763563</v>
      </c>
      <c r="BW12" t="s">
        <v>407</v>
      </c>
      <c r="BX12" s="38" t="s">
        <v>407</v>
      </c>
      <c r="BY12" s="215">
        <v>23091.652999999998</v>
      </c>
    </row>
    <row r="13" spans="1:77" x14ac:dyDescent="0.25">
      <c r="A13" s="219" t="s">
        <v>312</v>
      </c>
      <c r="B13" t="s">
        <v>78</v>
      </c>
      <c r="C13" s="211">
        <v>0.55381214618682861</v>
      </c>
      <c r="D13">
        <v>12</v>
      </c>
      <c r="E13">
        <v>0.43073228001594543</v>
      </c>
      <c r="F13">
        <v>12</v>
      </c>
      <c r="G13">
        <v>0.5658113956451416</v>
      </c>
      <c r="H13">
        <v>21</v>
      </c>
      <c r="I13">
        <v>0.55786466598510742</v>
      </c>
      <c r="J13">
        <v>13</v>
      </c>
      <c r="K13">
        <v>0.66084021329879761</v>
      </c>
      <c r="L13">
        <v>8</v>
      </c>
      <c r="M13">
        <v>0.51639246940612793</v>
      </c>
      <c r="N13">
        <v>0.94646698236465454</v>
      </c>
      <c r="O13">
        <v>0.46596097946166992</v>
      </c>
      <c r="P13">
        <v>0.44254401326179504</v>
      </c>
      <c r="Q13">
        <v>0.52283358573913574</v>
      </c>
      <c r="R13">
        <v>0.74500948190689087</v>
      </c>
      <c r="S13">
        <v>0.38966846466064453</v>
      </c>
      <c r="T13">
        <v>0.23490166664123535</v>
      </c>
      <c r="U13">
        <v>0.58173263072967529</v>
      </c>
      <c r="V13">
        <v>0.6044623851776123</v>
      </c>
      <c r="W13">
        <v>0.45744597911834717</v>
      </c>
      <c r="X13">
        <v>0.67246013879776001</v>
      </c>
      <c r="Y13">
        <v>0.70171010494232178</v>
      </c>
      <c r="Z13">
        <v>0.37871164083480835</v>
      </c>
      <c r="AA13">
        <v>0.59289991855621338</v>
      </c>
      <c r="AB13">
        <v>0.46576407551765442</v>
      </c>
      <c r="AC13">
        <v>0.52351146936416626</v>
      </c>
      <c r="AD13">
        <v>0.67501795291900635</v>
      </c>
      <c r="AE13">
        <v>0.47046554088592529</v>
      </c>
      <c r="AF13">
        <v>0.53129899501800537</v>
      </c>
      <c r="AG13">
        <v>0.8627084493637085</v>
      </c>
      <c r="AH13">
        <v>4.8839665949344635E-2</v>
      </c>
      <c r="AI13">
        <v>0.84437501430511475</v>
      </c>
      <c r="AJ13">
        <v>0.20439393818378448</v>
      </c>
      <c r="AK13">
        <v>0.80508691072463989</v>
      </c>
      <c r="AL13">
        <v>0.78110349178314209</v>
      </c>
      <c r="AM13">
        <v>0.69364303350448608</v>
      </c>
      <c r="AN13">
        <v>0.53964126110076904</v>
      </c>
      <c r="AO13">
        <v>0.75711303949356079</v>
      </c>
      <c r="AP13">
        <v>0.34150272607803345</v>
      </c>
      <c r="AQ13">
        <v>0.37105986475944519</v>
      </c>
      <c r="AR13">
        <v>0.19288142025470734</v>
      </c>
      <c r="AS13">
        <v>0.67647331953048706</v>
      </c>
      <c r="AT13">
        <v>0.49966788291931152</v>
      </c>
      <c r="AU13">
        <v>0.80678385496139526</v>
      </c>
      <c r="AV13">
        <v>0.59270501136779785</v>
      </c>
      <c r="AW13">
        <v>0.59284108877182007</v>
      </c>
      <c r="AX13">
        <v>15</v>
      </c>
      <c r="AY13">
        <v>0.5790252685546875</v>
      </c>
      <c r="AZ13">
        <v>16</v>
      </c>
      <c r="BA13">
        <v>0.53477144241333008</v>
      </c>
      <c r="BB13">
        <v>40</v>
      </c>
      <c r="BC13">
        <v>0.55007350444793701</v>
      </c>
      <c r="BD13">
        <v>38</v>
      </c>
      <c r="BE13">
        <v>0.49007925391197205</v>
      </c>
      <c r="BF13">
        <v>9</v>
      </c>
      <c r="BG13">
        <v>0.70486867427825928</v>
      </c>
      <c r="BH13">
        <v>2</v>
      </c>
      <c r="BI13">
        <v>0.4156392514705658</v>
      </c>
      <c r="BJ13">
        <v>45</v>
      </c>
      <c r="BK13">
        <v>0.47310328483581543</v>
      </c>
      <c r="BL13">
        <v>45</v>
      </c>
      <c r="BM13">
        <v>0.64390754699707031</v>
      </c>
      <c r="BN13">
        <v>2</v>
      </c>
      <c r="BO13">
        <v>16</v>
      </c>
      <c r="BP13" s="208">
        <v>0.54227304458618164</v>
      </c>
      <c r="BQ13" s="30">
        <v>16</v>
      </c>
      <c r="BR13" s="34">
        <v>0.55642256178976046</v>
      </c>
      <c r="BS13" s="35">
        <v>19</v>
      </c>
      <c r="BT13" s="34">
        <v>0.54637069117819015</v>
      </c>
      <c r="BU13" s="35">
        <v>10</v>
      </c>
      <c r="BV13" s="34">
        <v>0.57750869617522071</v>
      </c>
      <c r="BW13">
        <v>13</v>
      </c>
      <c r="BX13" s="39">
        <v>0.53769666681967354</v>
      </c>
      <c r="BY13" s="215">
        <v>14211.828</v>
      </c>
    </row>
    <row r="14" spans="1:77" x14ac:dyDescent="0.25">
      <c r="A14" s="219" t="s">
        <v>342</v>
      </c>
      <c r="B14" t="s">
        <v>117</v>
      </c>
      <c r="C14" s="211">
        <v>0.548606276512146</v>
      </c>
      <c r="D14">
        <v>13</v>
      </c>
      <c r="E14">
        <v>0.39971050620079041</v>
      </c>
      <c r="F14">
        <v>22</v>
      </c>
      <c r="G14">
        <v>0.62816953659057617</v>
      </c>
      <c r="H14">
        <v>9</v>
      </c>
      <c r="I14">
        <v>0.53054839372634888</v>
      </c>
      <c r="J14">
        <v>29</v>
      </c>
      <c r="K14">
        <v>0.65847116708755493</v>
      </c>
      <c r="L14">
        <v>10</v>
      </c>
      <c r="M14">
        <v>0.50045573711395264</v>
      </c>
      <c r="N14">
        <v>0.66956448554992676</v>
      </c>
      <c r="O14">
        <v>0.52178531885147095</v>
      </c>
      <c r="P14">
        <v>0.38333466649055481</v>
      </c>
      <c r="Q14">
        <v>0.59476643800735474</v>
      </c>
      <c r="R14">
        <v>0.88892316818237305</v>
      </c>
      <c r="S14">
        <v>0.4968419075012207</v>
      </c>
      <c r="T14">
        <v>0.29994627833366394</v>
      </c>
      <c r="U14">
        <v>0.58075815439224243</v>
      </c>
      <c r="V14">
        <v>0.64271557331085205</v>
      </c>
      <c r="W14">
        <v>0.73694503307342529</v>
      </c>
      <c r="X14">
        <v>0.78867906332015991</v>
      </c>
      <c r="Y14">
        <v>0.70998895168304443</v>
      </c>
      <c r="Z14">
        <v>0.47170791029930115</v>
      </c>
      <c r="AA14">
        <v>0.71353882551193237</v>
      </c>
      <c r="AB14">
        <v>0.46608641743659973</v>
      </c>
      <c r="AC14">
        <v>0.6889156699180603</v>
      </c>
      <c r="AD14">
        <v>0.65987378358840942</v>
      </c>
      <c r="AE14">
        <v>0.62922489643096924</v>
      </c>
      <c r="AF14">
        <v>0.64079272747039795</v>
      </c>
      <c r="AG14">
        <v>0.93197274208068848</v>
      </c>
      <c r="AH14">
        <v>4.2693808674812317E-2</v>
      </c>
      <c r="AJ14">
        <v>0.30302560329437256</v>
      </c>
      <c r="AK14">
        <v>0.72324949502944946</v>
      </c>
      <c r="AL14">
        <v>0.75673562288284302</v>
      </c>
      <c r="AM14">
        <v>0.74977946281433105</v>
      </c>
      <c r="AN14">
        <v>0.24823810160160065</v>
      </c>
      <c r="AO14">
        <v>0.78255003690719604</v>
      </c>
      <c r="AP14">
        <v>0.26393634080886841</v>
      </c>
      <c r="AQ14">
        <v>0.63133341073989868</v>
      </c>
      <c r="AR14">
        <v>0.20886823534965515</v>
      </c>
      <c r="AS14">
        <v>0.41358348727226257</v>
      </c>
      <c r="AT14">
        <v>0.37878510355949402</v>
      </c>
      <c r="AU14">
        <v>0.54590755701065063</v>
      </c>
      <c r="AV14">
        <v>0.25842341780662537</v>
      </c>
      <c r="AW14">
        <v>0.51878505945205688</v>
      </c>
      <c r="AX14">
        <v>29</v>
      </c>
      <c r="AY14">
        <v>0.68727445602416992</v>
      </c>
      <c r="AZ14">
        <v>7</v>
      </c>
      <c r="BA14">
        <v>0.59033054113388062</v>
      </c>
      <c r="BB14">
        <v>16</v>
      </c>
      <c r="BC14">
        <v>0.65470176935195923</v>
      </c>
      <c r="BD14">
        <v>10</v>
      </c>
      <c r="BE14">
        <v>0.42589738965034485</v>
      </c>
      <c r="BF14">
        <v>28</v>
      </c>
      <c r="BG14">
        <v>0.61950069665908813</v>
      </c>
      <c r="BH14">
        <v>33</v>
      </c>
      <c r="BI14">
        <v>0.47167199850082397</v>
      </c>
      <c r="BJ14">
        <v>22</v>
      </c>
      <c r="BK14">
        <v>0.57011944055557251</v>
      </c>
      <c r="BL14">
        <v>15</v>
      </c>
      <c r="BM14">
        <v>0.39917489886283875</v>
      </c>
      <c r="BN14">
        <v>70</v>
      </c>
      <c r="BO14">
        <v>10</v>
      </c>
      <c r="BP14" s="208">
        <v>0.56248193979263306</v>
      </c>
      <c r="BQ14" s="30">
        <v>12</v>
      </c>
      <c r="BR14" s="34">
        <v>0.56838914958839892</v>
      </c>
      <c r="BS14" s="35">
        <v>16</v>
      </c>
      <c r="BT14" s="34">
        <v>0.55321541660826246</v>
      </c>
      <c r="BU14" s="35">
        <v>8</v>
      </c>
      <c r="BV14" s="34">
        <v>0.59922332590920624</v>
      </c>
      <c r="BW14" t="s">
        <v>407</v>
      </c>
      <c r="BX14" s="36" t="s">
        <v>407</v>
      </c>
      <c r="BY14" s="215">
        <v>19711.435000000001</v>
      </c>
    </row>
    <row r="15" spans="1:77" x14ac:dyDescent="0.25">
      <c r="A15" s="219" t="s">
        <v>321</v>
      </c>
      <c r="B15" t="s">
        <v>80</v>
      </c>
      <c r="C15" s="211">
        <v>0.54752504825592041</v>
      </c>
      <c r="D15">
        <v>14</v>
      </c>
      <c r="E15">
        <v>0.3910408616065979</v>
      </c>
      <c r="F15">
        <v>30</v>
      </c>
      <c r="G15">
        <v>0.60714679956436157</v>
      </c>
      <c r="H15">
        <v>12</v>
      </c>
      <c r="I15">
        <v>0.61455219984054565</v>
      </c>
      <c r="J15">
        <v>3</v>
      </c>
      <c r="K15">
        <v>0.57736021280288696</v>
      </c>
      <c r="L15">
        <v>30</v>
      </c>
      <c r="M15">
        <v>0.61097145080566406</v>
      </c>
      <c r="N15">
        <v>0.87051272392272949</v>
      </c>
      <c r="O15">
        <v>0.55579495429992676</v>
      </c>
      <c r="P15">
        <v>0.33469301462173462</v>
      </c>
      <c r="Q15">
        <v>0.65169620513916016</v>
      </c>
      <c r="R15">
        <v>0.73888635635375977</v>
      </c>
      <c r="S15">
        <v>0.51452028751373291</v>
      </c>
      <c r="T15">
        <v>0.39366179704666138</v>
      </c>
      <c r="U15">
        <v>0.24879010021686554</v>
      </c>
      <c r="V15">
        <v>0.28013709187507629</v>
      </c>
      <c r="W15">
        <v>0.41668590903282166</v>
      </c>
      <c r="X15">
        <v>0.4249451756477356</v>
      </c>
      <c r="Y15">
        <v>0.68737685680389404</v>
      </c>
      <c r="Z15">
        <v>0.57224613428115845</v>
      </c>
      <c r="AA15">
        <v>0.7014620304107666</v>
      </c>
      <c r="AB15">
        <v>0.4514489471912384</v>
      </c>
      <c r="AC15">
        <v>0.45979288220405579</v>
      </c>
      <c r="AD15">
        <v>0.61758977174758911</v>
      </c>
      <c r="AE15">
        <v>0.6266440749168396</v>
      </c>
      <c r="AF15">
        <v>0.67372453212738037</v>
      </c>
      <c r="AG15">
        <v>0.72699850797653198</v>
      </c>
      <c r="AH15">
        <v>0.56244945526123047</v>
      </c>
      <c r="AI15">
        <v>0.71937501430511475</v>
      </c>
      <c r="AJ15">
        <v>0.35727885365486145</v>
      </c>
      <c r="AK15">
        <v>0.62973958253860474</v>
      </c>
      <c r="AL15">
        <v>0.80620557069778442</v>
      </c>
      <c r="AM15">
        <v>0.67662739753723145</v>
      </c>
      <c r="AN15">
        <v>0.35190504789352417</v>
      </c>
      <c r="AO15">
        <v>0.76450550556182861</v>
      </c>
      <c r="AP15">
        <v>0.51927745342254639</v>
      </c>
      <c r="AQ15">
        <v>0.57992750406265259</v>
      </c>
      <c r="AR15">
        <v>0.15542840957641602</v>
      </c>
      <c r="AS15">
        <v>0.41637101769447327</v>
      </c>
      <c r="AT15">
        <v>0.56366544961929321</v>
      </c>
      <c r="AU15">
        <v>0.67328405380249023</v>
      </c>
      <c r="AV15">
        <v>0.37628191709518433</v>
      </c>
      <c r="AW15">
        <v>0.59299302101135254</v>
      </c>
      <c r="AX15">
        <v>14</v>
      </c>
      <c r="AY15">
        <v>0.34263956546783447</v>
      </c>
      <c r="AZ15">
        <v>68</v>
      </c>
      <c r="BA15">
        <v>0.60313349962234497</v>
      </c>
      <c r="BB15">
        <v>11</v>
      </c>
      <c r="BC15">
        <v>0.59443783760070801</v>
      </c>
      <c r="BD15">
        <v>24</v>
      </c>
      <c r="BE15">
        <v>0.59152543544769287</v>
      </c>
      <c r="BF15">
        <v>1</v>
      </c>
      <c r="BG15">
        <v>0.616119384765625</v>
      </c>
      <c r="BH15">
        <v>34</v>
      </c>
      <c r="BI15">
        <v>0.50478470325469971</v>
      </c>
      <c r="BJ15">
        <v>15</v>
      </c>
      <c r="BK15">
        <v>0.57469117641448975</v>
      </c>
      <c r="BL15">
        <v>13</v>
      </c>
      <c r="BM15">
        <v>0.50740063190460205</v>
      </c>
      <c r="BN15">
        <v>30</v>
      </c>
      <c r="BO15">
        <v>15</v>
      </c>
      <c r="BP15" s="208">
        <v>0.54321205615997314</v>
      </c>
      <c r="BQ15" s="30">
        <v>25</v>
      </c>
      <c r="BR15" s="34">
        <v>0.53293313626626515</v>
      </c>
      <c r="BS15" s="35">
        <v>20</v>
      </c>
      <c r="BT15" s="34">
        <v>0.54020721469495558</v>
      </c>
      <c r="BU15" s="35">
        <v>25</v>
      </c>
      <c r="BV15" s="34">
        <v>0.53191591914730485</v>
      </c>
      <c r="BW15">
        <v>21</v>
      </c>
      <c r="BX15" s="37">
        <v>0.50327588559729375</v>
      </c>
      <c r="BY15" s="215">
        <v>15175.284</v>
      </c>
    </row>
    <row r="16" spans="1:77" x14ac:dyDescent="0.25">
      <c r="A16" s="218" t="s">
        <v>391</v>
      </c>
      <c r="B16" t="s">
        <v>131</v>
      </c>
      <c r="C16" s="211">
        <v>0.54632836580276489</v>
      </c>
      <c r="D16">
        <v>15</v>
      </c>
      <c r="E16">
        <v>0.44125649333000183</v>
      </c>
      <c r="F16">
        <v>10</v>
      </c>
      <c r="G16">
        <v>0.61216360330581665</v>
      </c>
      <c r="H16">
        <v>11</v>
      </c>
      <c r="I16">
        <v>0.55634450912475586</v>
      </c>
      <c r="J16">
        <v>14</v>
      </c>
      <c r="K16">
        <v>0.57554882764816284</v>
      </c>
      <c r="L16">
        <v>32</v>
      </c>
      <c r="M16">
        <v>0.49615845084190369</v>
      </c>
      <c r="N16">
        <v>0.91345870494842529</v>
      </c>
      <c r="O16">
        <v>0.61589539051055908</v>
      </c>
      <c r="P16">
        <v>0.5063852071762085</v>
      </c>
      <c r="Q16">
        <v>0.47959917783737183</v>
      </c>
      <c r="R16">
        <v>0.76765251159667969</v>
      </c>
      <c r="S16">
        <v>0.56603091955184937</v>
      </c>
      <c r="T16">
        <v>0.26203927397727966</v>
      </c>
      <c r="U16">
        <v>0.3269307017326355</v>
      </c>
      <c r="V16">
        <v>0.44107598066329956</v>
      </c>
      <c r="W16">
        <v>0.2995116114616394</v>
      </c>
      <c r="X16">
        <v>0.37964144349098206</v>
      </c>
      <c r="Y16">
        <v>0.62577646970748901</v>
      </c>
      <c r="Z16">
        <v>0.49868446588516235</v>
      </c>
      <c r="AA16">
        <v>0.67758166790008545</v>
      </c>
      <c r="AB16">
        <v>0.5906674861907959</v>
      </c>
      <c r="AC16">
        <v>0.6548042893409729</v>
      </c>
      <c r="AD16">
        <v>0.7238958477973938</v>
      </c>
      <c r="AE16">
        <v>0.56557035446166992</v>
      </c>
      <c r="AF16">
        <v>0.81271696090698242</v>
      </c>
      <c r="AG16">
        <v>0.87200033664703369</v>
      </c>
      <c r="AH16">
        <v>3.6865651607513428E-2</v>
      </c>
      <c r="AI16">
        <v>0.78187501430511475</v>
      </c>
      <c r="AJ16">
        <v>0.19597959518432617</v>
      </c>
      <c r="AK16">
        <v>0.41087004542350769</v>
      </c>
      <c r="AL16">
        <v>0.89629948139190674</v>
      </c>
      <c r="AM16">
        <v>0.78161656856536865</v>
      </c>
      <c r="AN16">
        <v>0.51519525051116943</v>
      </c>
      <c r="AO16">
        <v>0.77185910940170288</v>
      </c>
      <c r="AP16">
        <v>0.36854290962219238</v>
      </c>
      <c r="AQ16">
        <v>0.46689090132713318</v>
      </c>
      <c r="AR16">
        <v>0.24460352957248688</v>
      </c>
      <c r="AS16">
        <v>0.54194104671478271</v>
      </c>
      <c r="AT16">
        <v>0.36062502861022949</v>
      </c>
      <c r="AU16">
        <v>0.75449997186660767</v>
      </c>
      <c r="AV16">
        <v>0.46407964825630188</v>
      </c>
      <c r="AW16">
        <v>0.63297444581985474</v>
      </c>
      <c r="AX16">
        <v>10</v>
      </c>
      <c r="AY16">
        <v>0.36178994178771973</v>
      </c>
      <c r="AZ16">
        <v>62</v>
      </c>
      <c r="BA16">
        <v>0.59817755222320557</v>
      </c>
      <c r="BB16">
        <v>13</v>
      </c>
      <c r="BC16">
        <v>0.68924689292907715</v>
      </c>
      <c r="BD16">
        <v>5</v>
      </c>
      <c r="BE16">
        <v>0.4716801643371582</v>
      </c>
      <c r="BF16">
        <v>12</v>
      </c>
      <c r="BG16">
        <v>0.65099531412124634</v>
      </c>
      <c r="BH16">
        <v>18</v>
      </c>
      <c r="BI16">
        <v>0.46297410130500793</v>
      </c>
      <c r="BJ16">
        <v>26</v>
      </c>
      <c r="BK16">
        <v>0.51883047819137573</v>
      </c>
      <c r="BL16">
        <v>31</v>
      </c>
      <c r="BM16">
        <v>0.53028643131256104</v>
      </c>
      <c r="BN16">
        <v>24</v>
      </c>
      <c r="BO16">
        <v>14</v>
      </c>
      <c r="BP16" s="208">
        <v>0.54367482662200928</v>
      </c>
      <c r="BQ16" s="30">
        <v>18</v>
      </c>
      <c r="BR16" s="34">
        <v>0.54873636200811005</v>
      </c>
      <c r="BS16" s="35">
        <v>24</v>
      </c>
      <c r="BT16" s="34">
        <v>0.52108796912037492</v>
      </c>
      <c r="BU16" s="35">
        <v>31</v>
      </c>
      <c r="BV16" s="34">
        <v>0.51340849550644141</v>
      </c>
      <c r="BW16">
        <v>30</v>
      </c>
      <c r="BX16" s="39">
        <v>0.47529762642089524</v>
      </c>
      <c r="BY16" s="216">
        <v>25353.146000000001</v>
      </c>
    </row>
    <row r="17" spans="1:77" x14ac:dyDescent="0.25">
      <c r="A17" s="219" t="s">
        <v>396</v>
      </c>
      <c r="B17" t="s">
        <v>138</v>
      </c>
      <c r="C17" s="211">
        <v>0.5373193621635437</v>
      </c>
      <c r="D17">
        <v>16</v>
      </c>
      <c r="E17">
        <v>0.46041083335876465</v>
      </c>
      <c r="F17">
        <v>7</v>
      </c>
      <c r="G17">
        <v>0.53488469123840332</v>
      </c>
      <c r="H17">
        <v>36</v>
      </c>
      <c r="I17">
        <v>0.54105067253112793</v>
      </c>
      <c r="J17">
        <v>23</v>
      </c>
      <c r="K17">
        <v>0.61293131113052368</v>
      </c>
      <c r="L17">
        <v>17</v>
      </c>
      <c r="M17">
        <v>0.4402044415473938</v>
      </c>
      <c r="N17">
        <v>0.74422037601470947</v>
      </c>
      <c r="O17">
        <v>0.48692065477371216</v>
      </c>
      <c r="P17">
        <v>0.44279748201370239</v>
      </c>
      <c r="Q17">
        <v>0.64055246114730835</v>
      </c>
      <c r="R17">
        <v>0.91863560676574707</v>
      </c>
      <c r="S17">
        <v>0.46210554242134094</v>
      </c>
      <c r="T17">
        <v>0.34200674295425415</v>
      </c>
      <c r="U17">
        <v>0.51347380876541138</v>
      </c>
      <c r="V17">
        <v>0.55784696340560913</v>
      </c>
      <c r="W17">
        <v>0.43347892165184021</v>
      </c>
      <c r="X17">
        <v>0.53442263603210449</v>
      </c>
      <c r="Y17">
        <v>0.69124215841293335</v>
      </c>
      <c r="Z17">
        <v>0.35083386301994324</v>
      </c>
      <c r="AA17">
        <v>0.68103194236755371</v>
      </c>
      <c r="AB17">
        <v>0.50368654727935791</v>
      </c>
      <c r="AC17">
        <v>0.64959186315536499</v>
      </c>
      <c r="AD17">
        <v>0.65749716758728027</v>
      </c>
      <c r="AE17">
        <v>0.53041267395019531</v>
      </c>
      <c r="AF17">
        <v>0.70986044406890869</v>
      </c>
      <c r="AG17">
        <v>0.73337870836257935</v>
      </c>
      <c r="AH17">
        <v>6.686391681432724E-2</v>
      </c>
      <c r="AI17">
        <v>0.49387499690055847</v>
      </c>
      <c r="AJ17">
        <v>0.33601197600364685</v>
      </c>
      <c r="AK17">
        <v>0.55450409650802612</v>
      </c>
      <c r="AL17">
        <v>0.89069062471389771</v>
      </c>
      <c r="AM17">
        <v>0.72005188465118408</v>
      </c>
      <c r="AN17">
        <v>0.46399465203285217</v>
      </c>
      <c r="AO17">
        <v>0.83189427852630615</v>
      </c>
      <c r="AP17">
        <v>0.3012080192565918</v>
      </c>
      <c r="AQ17">
        <v>0.65385228395462036</v>
      </c>
      <c r="AR17">
        <v>0.49741563200950623</v>
      </c>
      <c r="AS17">
        <v>0.46154022216796875</v>
      </c>
      <c r="AT17">
        <v>0.38165953755378723</v>
      </c>
      <c r="AU17">
        <v>0.35223332047462463</v>
      </c>
      <c r="AV17">
        <v>0.31350141763687134</v>
      </c>
      <c r="AW17">
        <v>0.52853572368621826</v>
      </c>
      <c r="AX17">
        <v>26</v>
      </c>
      <c r="AY17">
        <v>0.50980556011199951</v>
      </c>
      <c r="AZ17">
        <v>23</v>
      </c>
      <c r="BA17">
        <v>0.55669862031936646</v>
      </c>
      <c r="BB17">
        <v>29</v>
      </c>
      <c r="BC17">
        <v>0.63684052228927612</v>
      </c>
      <c r="BD17">
        <v>15</v>
      </c>
      <c r="BE17">
        <v>0.40753239393234253</v>
      </c>
      <c r="BF17">
        <v>34</v>
      </c>
      <c r="BG17">
        <v>0.65731030702590942</v>
      </c>
      <c r="BH17">
        <v>14</v>
      </c>
      <c r="BI17">
        <v>0.57109254598617554</v>
      </c>
      <c r="BJ17">
        <v>5</v>
      </c>
      <c r="BK17">
        <v>0.59082508087158203</v>
      </c>
      <c r="BL17">
        <v>10</v>
      </c>
      <c r="BM17">
        <v>0.37723362445831299</v>
      </c>
      <c r="BN17">
        <v>73</v>
      </c>
      <c r="BO17">
        <v>19</v>
      </c>
      <c r="BP17" s="212">
        <v>0.52267211675643921</v>
      </c>
      <c r="BQ17" s="30">
        <v>22</v>
      </c>
      <c r="BR17" s="34">
        <v>0.53623392317459717</v>
      </c>
      <c r="BS17" s="35">
        <v>18</v>
      </c>
      <c r="BT17" s="34">
        <v>0.54886124211225507</v>
      </c>
      <c r="BU17" s="35">
        <v>23</v>
      </c>
      <c r="BV17" s="34">
        <v>0.53294353121911775</v>
      </c>
      <c r="BW17" t="s">
        <v>407</v>
      </c>
      <c r="BX17" s="38" t="s">
        <v>407</v>
      </c>
      <c r="BY17" s="215">
        <v>13662.998</v>
      </c>
    </row>
    <row r="18" spans="1:77" x14ac:dyDescent="0.25">
      <c r="A18" s="219" t="s">
        <v>328</v>
      </c>
      <c r="B18" t="s">
        <v>90</v>
      </c>
      <c r="C18" s="211">
        <v>0.5357317328453064</v>
      </c>
      <c r="D18">
        <v>17</v>
      </c>
      <c r="E18">
        <v>0.46763402223587036</v>
      </c>
      <c r="F18">
        <v>4</v>
      </c>
      <c r="G18">
        <v>0.56995475292205811</v>
      </c>
      <c r="H18">
        <v>18</v>
      </c>
      <c r="I18">
        <v>0.53964954614639282</v>
      </c>
      <c r="J18">
        <v>25</v>
      </c>
      <c r="K18">
        <v>0.58837580680847168</v>
      </c>
      <c r="L18">
        <v>25</v>
      </c>
      <c r="M18">
        <v>0.3150678277015686</v>
      </c>
      <c r="N18">
        <v>0.61023086309432983</v>
      </c>
      <c r="O18">
        <v>0.50944739580154419</v>
      </c>
      <c r="P18">
        <v>0.40115857124328613</v>
      </c>
      <c r="Q18">
        <v>0.46576410531997681</v>
      </c>
      <c r="R18">
        <v>0.88690263032913208</v>
      </c>
      <c r="S18">
        <v>0.50176125764846802</v>
      </c>
      <c r="T18">
        <v>0.35099717974662781</v>
      </c>
      <c r="U18">
        <v>0.35310152173042297</v>
      </c>
      <c r="V18">
        <v>0.6235811710357666</v>
      </c>
      <c r="W18">
        <v>0.52876323461532593</v>
      </c>
      <c r="X18">
        <v>0.44448968768119812</v>
      </c>
      <c r="Y18">
        <v>0.65950661897659302</v>
      </c>
      <c r="Z18">
        <v>0.43029052019119263</v>
      </c>
      <c r="AA18">
        <v>0.72006726264953613</v>
      </c>
      <c r="AB18">
        <v>0.7036474347114563</v>
      </c>
      <c r="AC18">
        <v>0.69988971948623657</v>
      </c>
      <c r="AD18">
        <v>0.7551957368850708</v>
      </c>
      <c r="AE18">
        <v>0.44949385523796082</v>
      </c>
      <c r="AF18">
        <v>0.75750124454498291</v>
      </c>
      <c r="AG18">
        <v>0.89342403411865234</v>
      </c>
      <c r="AH18">
        <v>6.3928239047527313E-2</v>
      </c>
      <c r="AJ18">
        <v>0.13995891809463501</v>
      </c>
      <c r="AK18">
        <v>0.6479683518409729</v>
      </c>
      <c r="AL18">
        <v>0.84534484148025513</v>
      </c>
      <c r="AM18">
        <v>0.72065055370330811</v>
      </c>
      <c r="AN18">
        <v>0.48005807399749756</v>
      </c>
      <c r="AO18">
        <v>0.78110533952713013</v>
      </c>
      <c r="AP18">
        <v>0.20768073201179504</v>
      </c>
      <c r="AQ18">
        <v>0.55974197387695313</v>
      </c>
      <c r="AR18">
        <v>0.51695960760116577</v>
      </c>
      <c r="AS18">
        <v>0.47955495119094849</v>
      </c>
      <c r="AT18">
        <v>0.43369144201278687</v>
      </c>
      <c r="AU18">
        <v>0.56971263885498047</v>
      </c>
      <c r="AV18">
        <v>0.41393539309501648</v>
      </c>
      <c r="AW18">
        <v>0.458976149559021</v>
      </c>
      <c r="AX18">
        <v>47</v>
      </c>
      <c r="AY18">
        <v>0.4874839186668396</v>
      </c>
      <c r="AZ18">
        <v>31</v>
      </c>
      <c r="BA18">
        <v>0.62837797403335571</v>
      </c>
      <c r="BB18">
        <v>6</v>
      </c>
      <c r="BC18">
        <v>0.66552013158798218</v>
      </c>
      <c r="BD18">
        <v>8</v>
      </c>
      <c r="BE18">
        <v>0.36577039957046509</v>
      </c>
      <c r="BF18">
        <v>53</v>
      </c>
      <c r="BG18">
        <v>0.67350542545318604</v>
      </c>
      <c r="BH18">
        <v>9</v>
      </c>
      <c r="BI18">
        <v>0.51637190580368042</v>
      </c>
      <c r="BJ18">
        <v>11</v>
      </c>
      <c r="BK18">
        <v>0.55135631561279297</v>
      </c>
      <c r="BL18">
        <v>19</v>
      </c>
      <c r="BM18">
        <v>0.47422361373901367</v>
      </c>
      <c r="BN18">
        <v>49</v>
      </c>
      <c r="BO18">
        <v>12</v>
      </c>
      <c r="BP18" s="208">
        <v>0.54933416843414307</v>
      </c>
      <c r="BQ18" s="30">
        <v>34</v>
      </c>
      <c r="BR18" s="34">
        <v>0.51324487199167146</v>
      </c>
      <c r="BS18" s="35">
        <v>25</v>
      </c>
      <c r="BT18" s="34">
        <v>0.51816275955529145</v>
      </c>
      <c r="BU18" s="35">
        <v>13</v>
      </c>
      <c r="BV18" s="34">
        <v>0.56054549094630501</v>
      </c>
      <c r="BW18">
        <v>10</v>
      </c>
      <c r="BX18" s="37">
        <v>0.55433765020257419</v>
      </c>
      <c r="BY18" s="215">
        <v>9789.1319999999996</v>
      </c>
    </row>
    <row r="19" spans="1:77" x14ac:dyDescent="0.25">
      <c r="A19" s="219" t="s">
        <v>304</v>
      </c>
      <c r="B19" t="s">
        <v>76</v>
      </c>
      <c r="C19" s="208">
        <v>0.52894896268844604</v>
      </c>
      <c r="D19">
        <v>18</v>
      </c>
      <c r="E19">
        <v>0.41688370704650879</v>
      </c>
      <c r="F19">
        <v>19</v>
      </c>
      <c r="G19">
        <v>0.55189615488052368</v>
      </c>
      <c r="H19">
        <v>28</v>
      </c>
      <c r="I19">
        <v>0.55071866512298584</v>
      </c>
      <c r="J19">
        <v>18</v>
      </c>
      <c r="K19">
        <v>0.59192061424255371</v>
      </c>
      <c r="L19">
        <v>23</v>
      </c>
      <c r="N19">
        <v>0.78267312049865723</v>
      </c>
      <c r="O19">
        <v>0.50509148836135864</v>
      </c>
      <c r="P19">
        <v>0.6061704158782959</v>
      </c>
      <c r="Q19">
        <v>0.50256085395812988</v>
      </c>
      <c r="R19">
        <v>0.91388958692550659</v>
      </c>
      <c r="S19">
        <v>0.63947403430938721</v>
      </c>
      <c r="T19">
        <v>6.3542962074279785E-2</v>
      </c>
      <c r="U19">
        <v>0.23799973726272583</v>
      </c>
      <c r="V19">
        <v>0.43225750327110291</v>
      </c>
      <c r="W19">
        <v>0.48533126711845398</v>
      </c>
      <c r="X19">
        <v>0.37203949689865112</v>
      </c>
      <c r="Y19">
        <v>0.60021388530731201</v>
      </c>
      <c r="Z19">
        <v>0.52268701791763306</v>
      </c>
      <c r="AA19">
        <v>0.54918593168258667</v>
      </c>
      <c r="AB19">
        <v>0.6228058934211731</v>
      </c>
      <c r="AC19">
        <v>0.65749186277389526</v>
      </c>
      <c r="AD19">
        <v>0.76550030708312988</v>
      </c>
      <c r="AE19">
        <v>0.53125</v>
      </c>
      <c r="AF19">
        <v>0.64009684324264526</v>
      </c>
      <c r="AG19">
        <v>0.90464389324188232</v>
      </c>
      <c r="AH19">
        <v>8.7877728044986725E-2</v>
      </c>
      <c r="AI19">
        <v>0.46875</v>
      </c>
      <c r="AJ19">
        <v>0.28429290652275085</v>
      </c>
      <c r="AK19">
        <v>0.51286482810974121</v>
      </c>
      <c r="AL19">
        <v>0.95829784870147705</v>
      </c>
      <c r="AM19">
        <v>0.64885926246643066</v>
      </c>
      <c r="AN19">
        <v>0.59606802463531494</v>
      </c>
      <c r="AO19">
        <v>0.85585582256317139</v>
      </c>
      <c r="AP19">
        <v>0.22814413905143738</v>
      </c>
      <c r="AQ19">
        <v>0.52190923690795898</v>
      </c>
      <c r="AR19">
        <v>0.14928930997848511</v>
      </c>
      <c r="AS19">
        <v>0.463733971118927</v>
      </c>
      <c r="AT19">
        <v>0.26514074206352234</v>
      </c>
      <c r="AU19">
        <v>0.61721432209014893</v>
      </c>
      <c r="AV19">
        <v>0.41764745116233826</v>
      </c>
      <c r="AW19">
        <v>0.63131165504455566</v>
      </c>
      <c r="AX19">
        <v>11</v>
      </c>
      <c r="AY19">
        <v>0.38190698623657227</v>
      </c>
      <c r="AZ19">
        <v>57</v>
      </c>
      <c r="BA19">
        <v>0.5737231969833374</v>
      </c>
      <c r="BB19">
        <v>23</v>
      </c>
      <c r="BC19">
        <v>0.64858472347259521</v>
      </c>
      <c r="BD19">
        <v>12</v>
      </c>
      <c r="BE19">
        <v>0.43639114499092102</v>
      </c>
      <c r="BF19">
        <v>24</v>
      </c>
      <c r="BG19">
        <v>0.67902249097824097</v>
      </c>
      <c r="BH19">
        <v>7</v>
      </c>
      <c r="BI19">
        <v>0.43879961967468262</v>
      </c>
      <c r="BJ19">
        <v>36</v>
      </c>
      <c r="BK19">
        <v>0.52986687421798706</v>
      </c>
      <c r="BL19">
        <v>26</v>
      </c>
      <c r="BM19">
        <v>0.44093412160873413</v>
      </c>
      <c r="BN19">
        <v>57</v>
      </c>
      <c r="BO19">
        <v>17</v>
      </c>
      <c r="BP19" s="212">
        <v>0.5319138765335083</v>
      </c>
      <c r="BQ19" s="30">
        <v>10</v>
      </c>
      <c r="BR19" s="34">
        <v>0.57249255354200179</v>
      </c>
      <c r="BS19" s="35">
        <v>13</v>
      </c>
      <c r="BT19" s="34">
        <v>0.56218128360796071</v>
      </c>
      <c r="BU19" s="35">
        <v>17</v>
      </c>
      <c r="BV19" s="34">
        <v>0.54216460746562189</v>
      </c>
      <c r="BW19" t="s">
        <v>407</v>
      </c>
      <c r="BX19" s="38" t="s">
        <v>407</v>
      </c>
      <c r="BY19" s="215">
        <v>17243.474999999999</v>
      </c>
    </row>
    <row r="20" spans="1:77" x14ac:dyDescent="0.25">
      <c r="A20" s="219" t="s">
        <v>367</v>
      </c>
      <c r="B20" t="s">
        <v>66</v>
      </c>
      <c r="C20" s="208">
        <v>0.52578550577163696</v>
      </c>
      <c r="D20">
        <v>19</v>
      </c>
      <c r="E20">
        <v>0.3949698805809021</v>
      </c>
      <c r="F20">
        <v>24</v>
      </c>
      <c r="G20">
        <v>0.54758578538894653</v>
      </c>
      <c r="H20">
        <v>30</v>
      </c>
      <c r="I20">
        <v>0.56324607133865356</v>
      </c>
      <c r="J20">
        <v>10</v>
      </c>
      <c r="K20">
        <v>0.60726851224899292</v>
      </c>
      <c r="L20">
        <v>18</v>
      </c>
      <c r="M20">
        <v>0.26753950119018555</v>
      </c>
      <c r="N20">
        <v>0.71215736865997314</v>
      </c>
      <c r="O20">
        <v>0.65430527925491333</v>
      </c>
      <c r="P20">
        <v>0.38224413990974426</v>
      </c>
      <c r="Q20">
        <v>0.5381394624710083</v>
      </c>
      <c r="R20">
        <v>0.90289437770843506</v>
      </c>
      <c r="S20">
        <v>0.40371698141098022</v>
      </c>
      <c r="T20">
        <v>0.36129403114318848</v>
      </c>
      <c r="U20">
        <v>0.45494604110717773</v>
      </c>
      <c r="V20">
        <v>0.70467740297317505</v>
      </c>
      <c r="W20">
        <v>0.54664933681488037</v>
      </c>
      <c r="X20">
        <v>0.52413445711135864</v>
      </c>
      <c r="Y20">
        <v>0.72136127948760986</v>
      </c>
      <c r="Z20">
        <v>0.3619314432144165</v>
      </c>
      <c r="AA20">
        <v>0.64066058397293091</v>
      </c>
      <c r="AB20">
        <v>0.50285542011260986</v>
      </c>
      <c r="AC20">
        <v>0.54326879978179932</v>
      </c>
      <c r="AD20">
        <v>0.71585607528686523</v>
      </c>
      <c r="AE20">
        <v>0.57654023170471191</v>
      </c>
      <c r="AF20">
        <v>0.48123010993003845</v>
      </c>
      <c r="AG20">
        <v>0.93877553939819336</v>
      </c>
      <c r="AH20">
        <v>0.179155632853508</v>
      </c>
      <c r="AJ20">
        <v>0.25676029920578003</v>
      </c>
      <c r="AK20">
        <v>0.68930953741073608</v>
      </c>
      <c r="AL20">
        <v>0.86982065439224243</v>
      </c>
      <c r="AM20">
        <v>0.77587890625</v>
      </c>
      <c r="AN20">
        <v>0.35243993997573853</v>
      </c>
      <c r="AO20">
        <v>0.84202784299850464</v>
      </c>
      <c r="AP20">
        <v>0.16832412779331207</v>
      </c>
      <c r="AQ20">
        <v>0.41146564483642578</v>
      </c>
      <c r="AR20">
        <v>0.34923386573791504</v>
      </c>
      <c r="AS20">
        <v>0.47004878520965576</v>
      </c>
      <c r="AT20">
        <v>0.45439761877059937</v>
      </c>
      <c r="AU20">
        <v>0.37146931886672974</v>
      </c>
      <c r="AV20">
        <v>0.34453666210174561</v>
      </c>
      <c r="AW20">
        <v>0.50406157970428467</v>
      </c>
      <c r="AX20">
        <v>33</v>
      </c>
      <c r="AY20">
        <v>0.55760180950164795</v>
      </c>
      <c r="AZ20">
        <v>17</v>
      </c>
      <c r="BA20">
        <v>0.55670219659805298</v>
      </c>
      <c r="BB20">
        <v>28</v>
      </c>
      <c r="BC20">
        <v>0.57922381162643433</v>
      </c>
      <c r="BD20">
        <v>28</v>
      </c>
      <c r="BE20">
        <v>0.45823049545288086</v>
      </c>
      <c r="BF20">
        <v>17</v>
      </c>
      <c r="BG20">
        <v>0.67186224460601807</v>
      </c>
      <c r="BH20">
        <v>10</v>
      </c>
      <c r="BI20">
        <v>0.44276288151741028</v>
      </c>
      <c r="BJ20">
        <v>35</v>
      </c>
      <c r="BK20">
        <v>0.55151122808456421</v>
      </c>
      <c r="BL20">
        <v>18</v>
      </c>
      <c r="BM20">
        <v>0.41011309623718262</v>
      </c>
      <c r="BN20">
        <v>65</v>
      </c>
      <c r="BO20">
        <v>18</v>
      </c>
      <c r="BP20" s="212">
        <v>0.52469027042388916</v>
      </c>
      <c r="BQ20" s="30">
        <v>39</v>
      </c>
      <c r="BR20" s="34">
        <v>0.50289320397053439</v>
      </c>
      <c r="BS20" s="35">
        <v>36</v>
      </c>
      <c r="BT20" s="34">
        <v>0.50338045123654918</v>
      </c>
      <c r="BU20" s="35">
        <v>44</v>
      </c>
      <c r="BV20" s="34">
        <v>0.49725419023811995</v>
      </c>
      <c r="BW20" t="s">
        <v>407</v>
      </c>
      <c r="BX20" s="38" t="s">
        <v>407</v>
      </c>
      <c r="BY20" s="215">
        <v>11391.886</v>
      </c>
    </row>
    <row r="21" spans="1:77" x14ac:dyDescent="0.25">
      <c r="A21" s="217" t="s">
        <v>382</v>
      </c>
      <c r="B21" t="s">
        <v>104</v>
      </c>
      <c r="C21" s="208">
        <v>0.52410978078842163</v>
      </c>
      <c r="D21">
        <v>20</v>
      </c>
      <c r="E21">
        <v>0.3921642005443573</v>
      </c>
      <c r="F21">
        <v>29</v>
      </c>
      <c r="G21">
        <v>0.56226831674575806</v>
      </c>
      <c r="H21">
        <v>22</v>
      </c>
      <c r="I21">
        <v>0.56724369525909424</v>
      </c>
      <c r="J21">
        <v>8</v>
      </c>
      <c r="K21">
        <v>0.57476300001144409</v>
      </c>
      <c r="L21">
        <v>34</v>
      </c>
      <c r="M21">
        <v>0.40313276648521423</v>
      </c>
      <c r="N21">
        <v>0.70706593990325928</v>
      </c>
      <c r="O21">
        <v>0.47997987270355225</v>
      </c>
      <c r="P21">
        <v>0.64910382032394409</v>
      </c>
      <c r="Q21">
        <v>0.623771071434021</v>
      </c>
      <c r="R21">
        <v>0.89154040813446045</v>
      </c>
      <c r="S21">
        <v>0.52539658546447754</v>
      </c>
      <c r="T21">
        <v>0.39897072315216064</v>
      </c>
      <c r="U21">
        <v>0.27414646744728088</v>
      </c>
      <c r="V21">
        <v>0.51438266038894653</v>
      </c>
      <c r="W21">
        <v>0.45411762595176697</v>
      </c>
      <c r="X21">
        <v>0.45428624749183655</v>
      </c>
      <c r="Y21">
        <v>0.55216282606124878</v>
      </c>
      <c r="Z21">
        <v>0.6314767599105835</v>
      </c>
      <c r="AA21">
        <v>0.5258978009223938</v>
      </c>
      <c r="AB21">
        <v>0.33861598372459412</v>
      </c>
      <c r="AC21">
        <v>0.61577677726745605</v>
      </c>
      <c r="AD21">
        <v>0.58430176973342896</v>
      </c>
      <c r="AE21">
        <v>0.45915478467941284</v>
      </c>
      <c r="AF21">
        <v>0.59604275226593018</v>
      </c>
      <c r="AG21">
        <v>0.89805090427398682</v>
      </c>
      <c r="AH21">
        <v>2.9654200188815594E-3</v>
      </c>
      <c r="AI21">
        <v>0.66299998760223389</v>
      </c>
      <c r="AJ21">
        <v>0.20690646767616272</v>
      </c>
      <c r="AK21">
        <v>0.76351207494735718</v>
      </c>
      <c r="AL21">
        <v>0.86169445514678955</v>
      </c>
      <c r="AM21">
        <v>0.70706099271774292</v>
      </c>
      <c r="AN21">
        <v>0.4111989438533783</v>
      </c>
      <c r="AO21">
        <v>0.78082877397537231</v>
      </c>
      <c r="AP21">
        <v>0.65827101469039917</v>
      </c>
      <c r="AQ21">
        <v>0.520641028881073</v>
      </c>
      <c r="AR21">
        <v>0.18903329968452454</v>
      </c>
      <c r="AS21">
        <v>0.26148539781570435</v>
      </c>
      <c r="AT21">
        <v>0.25349467992782593</v>
      </c>
      <c r="AU21">
        <v>0.72516608238220215</v>
      </c>
      <c r="AV21">
        <v>0.28531956672668457</v>
      </c>
      <c r="AW21">
        <v>0.55982059240341187</v>
      </c>
      <c r="AX21">
        <v>23</v>
      </c>
      <c r="AY21">
        <v>0.42423325777053833</v>
      </c>
      <c r="AZ21">
        <v>42</v>
      </c>
      <c r="BA21">
        <v>0.51203835010528564</v>
      </c>
      <c r="BB21">
        <v>54</v>
      </c>
      <c r="BC21">
        <v>0.56381905078887939</v>
      </c>
      <c r="BD21">
        <v>32</v>
      </c>
      <c r="BE21">
        <v>0.44273069500923157</v>
      </c>
      <c r="BF21">
        <v>22</v>
      </c>
      <c r="BG21">
        <v>0.6858665943145752</v>
      </c>
      <c r="BH21">
        <v>4</v>
      </c>
      <c r="BI21">
        <v>0.53719353675842285</v>
      </c>
      <c r="BJ21">
        <v>10</v>
      </c>
      <c r="BK21">
        <v>0.60991966724395752</v>
      </c>
      <c r="BL21">
        <v>5</v>
      </c>
      <c r="BM21">
        <v>0.38136643171310425</v>
      </c>
      <c r="BN21">
        <v>72</v>
      </c>
      <c r="BO21">
        <v>20</v>
      </c>
      <c r="BP21" s="212">
        <v>0.52255994081497192</v>
      </c>
      <c r="BQ21" s="30">
        <v>14</v>
      </c>
      <c r="BR21" s="34">
        <v>0.55924335818318294</v>
      </c>
      <c r="BS21" s="35">
        <v>12</v>
      </c>
      <c r="BT21" s="34">
        <v>0.56549432156826396</v>
      </c>
      <c r="BU21" s="35">
        <v>32</v>
      </c>
      <c r="BV21" s="34">
        <v>0.51327620964336462</v>
      </c>
      <c r="BW21">
        <v>33</v>
      </c>
      <c r="BX21" s="37">
        <v>0.46555927136788516</v>
      </c>
      <c r="BY21" s="216">
        <v>60265.571000000004</v>
      </c>
    </row>
    <row r="22" spans="1:77" ht="13.8" thickBot="1" x14ac:dyDescent="0.3">
      <c r="A22" s="219" t="s">
        <v>358</v>
      </c>
      <c r="B22" t="s">
        <v>139</v>
      </c>
      <c r="C22" s="208">
        <v>0.52091747522354126</v>
      </c>
      <c r="D22">
        <v>21</v>
      </c>
      <c r="E22">
        <v>0.38758578896522522</v>
      </c>
      <c r="F22">
        <v>33</v>
      </c>
      <c r="G22">
        <v>0.59623938798904419</v>
      </c>
      <c r="H22">
        <v>13</v>
      </c>
      <c r="I22">
        <v>0.51426726579666138</v>
      </c>
      <c r="J22">
        <v>38</v>
      </c>
      <c r="K22">
        <v>0.58557748794555664</v>
      </c>
      <c r="L22">
        <v>27</v>
      </c>
      <c r="M22">
        <v>0.69277352094650269</v>
      </c>
      <c r="N22">
        <v>0.59296107292175293</v>
      </c>
      <c r="O22">
        <v>0.56152969598770142</v>
      </c>
      <c r="P22">
        <v>0.48634830117225647</v>
      </c>
      <c r="Q22">
        <v>0.66487908363342285</v>
      </c>
      <c r="R22">
        <v>0.76862728595733643</v>
      </c>
      <c r="S22">
        <v>0.39380344748497009</v>
      </c>
      <c r="T22">
        <v>0.25972297787666321</v>
      </c>
      <c r="U22">
        <v>0.23673802614212036</v>
      </c>
      <c r="V22">
        <v>0.51457726955413818</v>
      </c>
      <c r="W22">
        <v>0.42719873785972595</v>
      </c>
      <c r="X22">
        <v>0.44478586316108704</v>
      </c>
      <c r="Y22">
        <v>0.69556820392608643</v>
      </c>
      <c r="Z22">
        <v>0.5825265645980835</v>
      </c>
      <c r="AA22">
        <v>0.66422313451766968</v>
      </c>
      <c r="AB22">
        <v>0.43418550491333008</v>
      </c>
      <c r="AC22">
        <v>0.52330547571182251</v>
      </c>
      <c r="AD22">
        <v>0.55457532405853271</v>
      </c>
      <c r="AE22">
        <v>0.50985294580459595</v>
      </c>
      <c r="AF22">
        <v>0.64677989482879639</v>
      </c>
      <c r="AG22">
        <v>0.58452045917510986</v>
      </c>
      <c r="AH22">
        <v>8.1230387091636658E-2</v>
      </c>
      <c r="AI22">
        <v>0.71937501430511475</v>
      </c>
      <c r="AJ22">
        <v>0.41456139087677002</v>
      </c>
      <c r="AK22">
        <v>0.59954023361206055</v>
      </c>
      <c r="AL22">
        <v>0.82375478744506836</v>
      </c>
      <c r="AM22">
        <v>0.64407640695571899</v>
      </c>
      <c r="AN22">
        <v>0.23643440008163452</v>
      </c>
      <c r="AO22">
        <v>0.81064718961715698</v>
      </c>
      <c r="AP22">
        <v>0.36657458543777466</v>
      </c>
      <c r="AQ22">
        <v>0.68850433826446533</v>
      </c>
      <c r="AR22">
        <v>0.17006427049636841</v>
      </c>
      <c r="AS22">
        <v>0.46222493052482605</v>
      </c>
      <c r="AT22">
        <v>0.343578040599823</v>
      </c>
      <c r="AU22">
        <v>0.75759100914001465</v>
      </c>
      <c r="AV22">
        <v>0.3953893780708313</v>
      </c>
      <c r="AW22">
        <v>0.58340317010879517</v>
      </c>
      <c r="AX22">
        <v>16</v>
      </c>
      <c r="AY22">
        <v>0.40582495927810669</v>
      </c>
      <c r="AZ22">
        <v>46</v>
      </c>
      <c r="BA22">
        <v>0.59412586688995361</v>
      </c>
      <c r="BB22">
        <v>15</v>
      </c>
      <c r="BC22">
        <v>0.55862843990325928</v>
      </c>
      <c r="BD22">
        <v>33</v>
      </c>
      <c r="BE22">
        <v>0.44992181658744812</v>
      </c>
      <c r="BF22">
        <v>21</v>
      </c>
      <c r="BG22">
        <v>0.57595145702362061</v>
      </c>
      <c r="BH22">
        <v>51</v>
      </c>
      <c r="BI22">
        <v>0.50894761085510254</v>
      </c>
      <c r="BJ22">
        <v>12</v>
      </c>
      <c r="BK22">
        <v>0.52175819873809814</v>
      </c>
      <c r="BL22">
        <v>29</v>
      </c>
      <c r="BM22">
        <v>0.48969584703445435</v>
      </c>
      <c r="BN22">
        <v>44</v>
      </c>
      <c r="BO22">
        <v>26</v>
      </c>
      <c r="BP22" s="212">
        <v>0.51447874307632446</v>
      </c>
      <c r="BQ22" s="30">
        <v>20</v>
      </c>
      <c r="BR22" s="34">
        <v>0.54328492956308483</v>
      </c>
      <c r="BS22" s="35">
        <v>11</v>
      </c>
      <c r="BT22" s="34">
        <v>0.57236407573223258</v>
      </c>
      <c r="BU22" s="35">
        <v>14</v>
      </c>
      <c r="BV22" s="34">
        <v>0.55995216442997842</v>
      </c>
      <c r="BW22">
        <v>14</v>
      </c>
      <c r="BX22" s="204">
        <v>0.52271863688997233</v>
      </c>
      <c r="BY22" s="215">
        <v>16264.214</v>
      </c>
    </row>
    <row r="23" spans="1:77" x14ac:dyDescent="0.25">
      <c r="A23" s="217" t="s">
        <v>369</v>
      </c>
      <c r="B23" t="s">
        <v>74</v>
      </c>
      <c r="C23" s="208">
        <v>0.51969069242477417</v>
      </c>
      <c r="D23">
        <v>22</v>
      </c>
      <c r="E23">
        <v>0.34710574150085449</v>
      </c>
      <c r="F23">
        <v>51</v>
      </c>
      <c r="G23">
        <v>0.54171591997146606</v>
      </c>
      <c r="H23">
        <v>33</v>
      </c>
      <c r="I23">
        <v>0.5876849889755249</v>
      </c>
      <c r="J23">
        <v>5</v>
      </c>
      <c r="K23">
        <v>0.60225605964660645</v>
      </c>
      <c r="L23">
        <v>20</v>
      </c>
      <c r="M23">
        <v>0.65432095527648926</v>
      </c>
      <c r="N23">
        <v>0.77213716506958008</v>
      </c>
      <c r="O23">
        <v>0.60681807994842529</v>
      </c>
      <c r="P23">
        <v>0.73578369617462158</v>
      </c>
      <c r="Q23">
        <v>0.69426453113555908</v>
      </c>
      <c r="R23">
        <v>0.87693643569946289</v>
      </c>
      <c r="S23">
        <v>0.47852319478988647</v>
      </c>
      <c r="T23">
        <v>0.24368105828762054</v>
      </c>
      <c r="U23">
        <v>0.24500499665737152</v>
      </c>
      <c r="V23">
        <v>0.51172739267349243</v>
      </c>
      <c r="W23">
        <v>0.3270588219165802</v>
      </c>
      <c r="X23">
        <v>0.33074638247489929</v>
      </c>
      <c r="Y23">
        <v>0.66926491260528564</v>
      </c>
      <c r="Z23">
        <v>0.64283442497253418</v>
      </c>
      <c r="AA23">
        <v>0.66586810350418091</v>
      </c>
      <c r="AB23">
        <v>0.46845465898513794</v>
      </c>
      <c r="AC23">
        <v>0.62012797594070435</v>
      </c>
      <c r="AD23">
        <v>0.68942248821258545</v>
      </c>
      <c r="AE23">
        <v>0.63887453079223633</v>
      </c>
      <c r="AF23">
        <v>0.51856505870819092</v>
      </c>
      <c r="AG23">
        <v>0.68668806552886963</v>
      </c>
      <c r="AH23">
        <v>4.4020260684192181E-3</v>
      </c>
      <c r="AI23">
        <v>0.55725002288818359</v>
      </c>
      <c r="AJ23">
        <v>0.20895269513130188</v>
      </c>
      <c r="AK23">
        <v>0.79614394903182983</v>
      </c>
      <c r="AL23">
        <v>0.84866052865982056</v>
      </c>
      <c r="AM23">
        <v>0.69421631097793579</v>
      </c>
      <c r="AN23">
        <v>0.27228438854217529</v>
      </c>
      <c r="AO23">
        <v>0.81311339139938354</v>
      </c>
      <c r="AP23">
        <v>0.75687283277511597</v>
      </c>
      <c r="AQ23">
        <v>0.6442413330078125</v>
      </c>
      <c r="AR23">
        <v>0.23418021202087402</v>
      </c>
      <c r="AS23">
        <v>0.24137549102306366</v>
      </c>
      <c r="AT23">
        <v>0.18617179989814758</v>
      </c>
      <c r="AU23">
        <v>0.2625928521156311</v>
      </c>
      <c r="AV23">
        <v>0.11130339652299881</v>
      </c>
      <c r="AW23">
        <v>0.69226497411727905</v>
      </c>
      <c r="AX23">
        <v>6</v>
      </c>
      <c r="AY23">
        <v>0.35363438725471497</v>
      </c>
      <c r="AZ23">
        <v>66</v>
      </c>
      <c r="BA23">
        <v>0.61160552501678467</v>
      </c>
      <c r="BB23">
        <v>8</v>
      </c>
      <c r="BC23">
        <v>0.61674749851226807</v>
      </c>
      <c r="BD23">
        <v>20</v>
      </c>
      <c r="BE23">
        <v>0.3643231987953186</v>
      </c>
      <c r="BF23">
        <v>55</v>
      </c>
      <c r="BG23">
        <v>0.65282630920410156</v>
      </c>
      <c r="BH23">
        <v>17</v>
      </c>
      <c r="BI23">
        <v>0.61210191249847412</v>
      </c>
      <c r="BJ23">
        <v>4</v>
      </c>
      <c r="BK23">
        <v>0.57335132360458374</v>
      </c>
      <c r="BL23">
        <v>14</v>
      </c>
      <c r="BM23">
        <v>0.20036087930202484</v>
      </c>
      <c r="BN23">
        <v>88</v>
      </c>
      <c r="BO23">
        <v>21</v>
      </c>
      <c r="BP23" s="212">
        <v>0.52094054222106934</v>
      </c>
      <c r="BQ23" s="30">
        <v>15</v>
      </c>
      <c r="BR23" s="34">
        <v>0.55645256755399286</v>
      </c>
      <c r="BS23" s="35">
        <v>14</v>
      </c>
      <c r="BT23" s="34">
        <v>0.55698258431427172</v>
      </c>
      <c r="BU23" s="35">
        <v>12</v>
      </c>
      <c r="BV23" s="34">
        <v>0.56125140412474772</v>
      </c>
      <c r="BW23">
        <v>12</v>
      </c>
      <c r="BX23" s="39">
        <v>0.54507491787440965</v>
      </c>
      <c r="BY23" s="216">
        <v>44181.396000000001</v>
      </c>
    </row>
    <row r="24" spans="1:77" x14ac:dyDescent="0.25">
      <c r="A24" s="219" t="s">
        <v>322</v>
      </c>
      <c r="B24" t="s">
        <v>83</v>
      </c>
      <c r="C24" s="208">
        <v>0.51959419250488281</v>
      </c>
      <c r="D24">
        <v>23</v>
      </c>
      <c r="E24">
        <v>0.39431709051132202</v>
      </c>
      <c r="F24">
        <v>27</v>
      </c>
      <c r="G24">
        <v>0.54178768396377563</v>
      </c>
      <c r="H24">
        <v>32</v>
      </c>
      <c r="I24">
        <v>0.53751850128173828</v>
      </c>
      <c r="J24">
        <v>26</v>
      </c>
      <c r="K24">
        <v>0.60475349426269531</v>
      </c>
      <c r="L24">
        <v>19</v>
      </c>
      <c r="M24">
        <v>0.54102808237075806</v>
      </c>
      <c r="N24">
        <v>0.8925778865814209</v>
      </c>
      <c r="O24">
        <v>0.50905978679656982</v>
      </c>
      <c r="P24">
        <v>0.38099882006645203</v>
      </c>
      <c r="Q24">
        <v>0.59748572111129761</v>
      </c>
      <c r="R24">
        <v>0.73116952180862427</v>
      </c>
      <c r="S24">
        <v>0.32689771056175232</v>
      </c>
      <c r="T24">
        <v>0.4049752950668335</v>
      </c>
      <c r="U24">
        <v>0.43352070450782776</v>
      </c>
      <c r="V24">
        <v>0.58774620294570923</v>
      </c>
      <c r="W24">
        <v>0.48551583290100098</v>
      </c>
      <c r="X24">
        <v>0.52373671531677246</v>
      </c>
      <c r="Y24">
        <v>0.68766492605209351</v>
      </c>
      <c r="Z24">
        <v>0.46312299370765686</v>
      </c>
      <c r="AA24">
        <v>0.61054837703704834</v>
      </c>
      <c r="AB24">
        <v>0.50615787506103516</v>
      </c>
      <c r="AC24">
        <v>0.54986751079559326</v>
      </c>
      <c r="AD24">
        <v>0.69164514541625977</v>
      </c>
      <c r="AE24">
        <v>0.44250893592834473</v>
      </c>
      <c r="AF24">
        <v>0.49844962358474731</v>
      </c>
      <c r="AG24">
        <v>0.66681170463562012</v>
      </c>
      <c r="AH24">
        <v>6.0728605836629868E-2</v>
      </c>
      <c r="AI24">
        <v>0.62562501430511475</v>
      </c>
      <c r="AJ24">
        <v>0.22215627133846283</v>
      </c>
      <c r="AK24">
        <v>0.68014568090438843</v>
      </c>
      <c r="AL24">
        <v>0.77799147367477417</v>
      </c>
      <c r="AM24">
        <v>0.62275612354278564</v>
      </c>
      <c r="AN24">
        <v>0.28636631369590759</v>
      </c>
      <c r="AO24">
        <v>0.73330241441726685</v>
      </c>
      <c r="AP24">
        <v>0.22267533838748932</v>
      </c>
      <c r="AQ24">
        <v>0.49851325154304504</v>
      </c>
      <c r="AR24">
        <v>0.23924671113491058</v>
      </c>
      <c r="AS24">
        <v>0.55295473337173462</v>
      </c>
      <c r="AT24">
        <v>0.4100092351436615</v>
      </c>
      <c r="AU24">
        <v>0.75466400384902954</v>
      </c>
      <c r="AV24">
        <v>0.48676607012748718</v>
      </c>
      <c r="AW24">
        <v>0.58091616630554199</v>
      </c>
      <c r="AX24">
        <v>19</v>
      </c>
      <c r="AY24">
        <v>0.5076298713684082</v>
      </c>
      <c r="AZ24">
        <v>24</v>
      </c>
      <c r="BA24">
        <v>0.56687355041503906</v>
      </c>
      <c r="BB24">
        <v>25</v>
      </c>
      <c r="BC24">
        <v>0.54561781883239746</v>
      </c>
      <c r="BD24">
        <v>40</v>
      </c>
      <c r="BE24">
        <v>0.39383038878440857</v>
      </c>
      <c r="BF24">
        <v>42</v>
      </c>
      <c r="BG24">
        <v>0.59181487560272217</v>
      </c>
      <c r="BH24">
        <v>46</v>
      </c>
      <c r="BI24">
        <v>0.42343443632125854</v>
      </c>
      <c r="BJ24">
        <v>41</v>
      </c>
      <c r="BK24">
        <v>0.51513206958770752</v>
      </c>
      <c r="BL24">
        <v>33</v>
      </c>
      <c r="BM24">
        <v>0.5510985255241394</v>
      </c>
      <c r="BN24">
        <v>18</v>
      </c>
      <c r="BO24">
        <v>29</v>
      </c>
      <c r="BP24" s="212">
        <v>0.50772988796234131</v>
      </c>
      <c r="BQ24" s="30">
        <v>23</v>
      </c>
      <c r="BR24" s="34">
        <v>0.53595224766326199</v>
      </c>
      <c r="BS24" s="35">
        <v>23</v>
      </c>
      <c r="BT24" s="34">
        <v>0.52824551250233198</v>
      </c>
      <c r="BU24" s="35">
        <v>19</v>
      </c>
      <c r="BV24" s="34">
        <v>0.54044255755777748</v>
      </c>
      <c r="BW24">
        <v>15</v>
      </c>
      <c r="BX24" s="37">
        <v>0.51948538348911844</v>
      </c>
      <c r="BY24" s="215">
        <v>13194.177</v>
      </c>
    </row>
    <row r="25" spans="1:77" x14ac:dyDescent="0.25">
      <c r="A25" s="219" t="s">
        <v>351</v>
      </c>
      <c r="B25" t="s">
        <v>126</v>
      </c>
      <c r="C25" s="208">
        <v>0.51954597234725952</v>
      </c>
      <c r="D25">
        <v>24</v>
      </c>
      <c r="E25">
        <v>0.38796091079711914</v>
      </c>
      <c r="F25">
        <v>32</v>
      </c>
      <c r="G25">
        <v>0.55188596248626709</v>
      </c>
      <c r="H25">
        <v>29</v>
      </c>
      <c r="I25">
        <v>0.55225855112075806</v>
      </c>
      <c r="J25">
        <v>16</v>
      </c>
      <c r="K25">
        <v>0.58607852458953857</v>
      </c>
      <c r="L25">
        <v>26</v>
      </c>
      <c r="M25">
        <v>0.44477152824401855</v>
      </c>
      <c r="N25">
        <v>0.8230704665184021</v>
      </c>
      <c r="O25">
        <v>0.48325252532958984</v>
      </c>
      <c r="P25">
        <v>0.33907553553581238</v>
      </c>
      <c r="Q25">
        <v>0.52133834362030029</v>
      </c>
      <c r="R25">
        <v>0.75401800870895386</v>
      </c>
      <c r="S25">
        <v>0.34585559368133545</v>
      </c>
      <c r="T25">
        <v>0.32970133423805237</v>
      </c>
      <c r="U25">
        <v>0.38195580244064331</v>
      </c>
      <c r="V25">
        <v>0.69984650611877441</v>
      </c>
      <c r="W25">
        <v>0.49764150381088257</v>
      </c>
      <c r="X25">
        <v>0.60760772228240967</v>
      </c>
      <c r="Y25">
        <v>0.69223332405090332</v>
      </c>
      <c r="Z25">
        <v>0.57542455196380615</v>
      </c>
      <c r="AA25">
        <v>0.69713348150253296</v>
      </c>
      <c r="AB25">
        <v>0.59866935014724731</v>
      </c>
      <c r="AC25">
        <v>0.56851232051849365</v>
      </c>
      <c r="AD25">
        <v>0.64263832569122314</v>
      </c>
      <c r="AE25">
        <v>0.41748502850532532</v>
      </c>
      <c r="AF25">
        <v>0.46207159757614136</v>
      </c>
      <c r="AG25">
        <v>0.65165621042251587</v>
      </c>
      <c r="AH25">
        <v>4.9608483910560608E-2</v>
      </c>
      <c r="AI25">
        <v>0.5625</v>
      </c>
      <c r="AJ25">
        <v>0.18570347130298615</v>
      </c>
      <c r="AK25">
        <v>0.77251553535461426</v>
      </c>
      <c r="AL25">
        <v>0.79414677619934082</v>
      </c>
      <c r="AM25">
        <v>0.60986107587814331</v>
      </c>
      <c r="AN25">
        <v>0.2562440037727356</v>
      </c>
      <c r="AO25">
        <v>0.69608497619628906</v>
      </c>
      <c r="AP25">
        <v>0.20524097979068756</v>
      </c>
      <c r="AQ25">
        <v>0.58154213428497314</v>
      </c>
      <c r="AR25">
        <v>0.19364564120769501</v>
      </c>
      <c r="AS25">
        <v>0.54563844203948975</v>
      </c>
      <c r="AT25">
        <v>0.42633303999900818</v>
      </c>
      <c r="AU25">
        <v>0.77170222997665405</v>
      </c>
      <c r="AV25">
        <v>0.51892966032028198</v>
      </c>
      <c r="AW25">
        <v>0.52254253625869751</v>
      </c>
      <c r="AX25">
        <v>28</v>
      </c>
      <c r="AY25">
        <v>0.54676288366317749</v>
      </c>
      <c r="AZ25">
        <v>18</v>
      </c>
      <c r="BA25">
        <v>0.64086520671844482</v>
      </c>
      <c r="BB25">
        <v>5</v>
      </c>
      <c r="BC25">
        <v>0.52267682552337646</v>
      </c>
      <c r="BD25">
        <v>45</v>
      </c>
      <c r="BE25">
        <v>0.36236703395843506</v>
      </c>
      <c r="BF25">
        <v>57</v>
      </c>
      <c r="BG25">
        <v>0.6081918478012085</v>
      </c>
      <c r="BH25">
        <v>40</v>
      </c>
      <c r="BI25">
        <v>0.41912841796875</v>
      </c>
      <c r="BJ25">
        <v>43</v>
      </c>
      <c r="BK25">
        <v>0.48772832751274109</v>
      </c>
      <c r="BL25">
        <v>42</v>
      </c>
      <c r="BM25">
        <v>0.5656508207321167</v>
      </c>
      <c r="BN25">
        <v>14</v>
      </c>
      <c r="BO25">
        <v>25</v>
      </c>
      <c r="BP25" s="212">
        <v>0.51724344491958618</v>
      </c>
      <c r="BQ25" s="30">
        <v>26</v>
      </c>
      <c r="BR25" s="34">
        <v>0.53237116292734044</v>
      </c>
      <c r="BS25" s="35">
        <v>32</v>
      </c>
      <c r="BT25" s="34">
        <v>0.51213343439092784</v>
      </c>
      <c r="BU25" s="35">
        <v>42</v>
      </c>
      <c r="BV25" s="34">
        <v>0.50024511040028341</v>
      </c>
      <c r="BW25">
        <v>27</v>
      </c>
      <c r="BX25" s="37">
        <v>0.47843109974023235</v>
      </c>
      <c r="BY25" s="215">
        <v>12145.380999999999</v>
      </c>
    </row>
    <row r="26" spans="1:77" x14ac:dyDescent="0.25">
      <c r="A26" s="219" t="s">
        <v>296</v>
      </c>
      <c r="B26" t="s">
        <v>67</v>
      </c>
      <c r="C26" s="208">
        <v>0.51847416162490845</v>
      </c>
      <c r="D26">
        <v>25</v>
      </c>
      <c r="E26">
        <v>0.36050456762313843</v>
      </c>
      <c r="F26">
        <v>43</v>
      </c>
      <c r="G26">
        <v>0.55272072553634644</v>
      </c>
      <c r="H26">
        <v>27</v>
      </c>
      <c r="I26">
        <v>0.54524916410446167</v>
      </c>
      <c r="J26">
        <v>20</v>
      </c>
      <c r="K26">
        <v>0.61542224884033203</v>
      </c>
      <c r="L26">
        <v>15</v>
      </c>
      <c r="M26">
        <v>0.38885873556137085</v>
      </c>
      <c r="N26">
        <v>0.6435922384262085</v>
      </c>
      <c r="O26">
        <v>0.49141746759414673</v>
      </c>
      <c r="P26">
        <v>0.47766110301017761</v>
      </c>
      <c r="Q26">
        <v>0.60116571187973022</v>
      </c>
      <c r="R26">
        <v>0.75765937566757202</v>
      </c>
      <c r="S26">
        <v>0.47172650694847107</v>
      </c>
      <c r="T26">
        <v>0.23789051175117493</v>
      </c>
      <c r="U26">
        <v>0.64800012111663818</v>
      </c>
      <c r="V26">
        <v>0.75484591722488403</v>
      </c>
      <c r="W26">
        <v>0.58658826351165771</v>
      </c>
      <c r="X26">
        <v>0.75702375173568726</v>
      </c>
      <c r="Y26">
        <v>0.37405112385749817</v>
      </c>
      <c r="Z26">
        <v>0.40704333782196045</v>
      </c>
      <c r="AA26">
        <v>0.53486508131027222</v>
      </c>
      <c r="AB26">
        <v>0.44708603620529175</v>
      </c>
      <c r="AC26">
        <v>0.64824086427688599</v>
      </c>
      <c r="AD26">
        <v>0.82572644948959351</v>
      </c>
      <c r="AE26">
        <v>0.51551473140716553</v>
      </c>
      <c r="AF26">
        <v>0.30666178464889526</v>
      </c>
      <c r="AG26">
        <v>0.84177064895629883</v>
      </c>
      <c r="AH26">
        <v>5.4854065179824829E-2</v>
      </c>
      <c r="AI26">
        <v>0.8125</v>
      </c>
      <c r="AJ26">
        <v>0.304017573595047</v>
      </c>
      <c r="AK26">
        <v>0.64293187856674194</v>
      </c>
      <c r="AL26">
        <v>0.77686446905136108</v>
      </c>
      <c r="AM26">
        <v>0.59764653444290161</v>
      </c>
      <c r="AN26">
        <v>0.42246919870376587</v>
      </c>
      <c r="AO26">
        <v>0.79685318470001221</v>
      </c>
      <c r="AP26">
        <v>0.3168444037437439</v>
      </c>
      <c r="AQ26">
        <v>0.36136558651924133</v>
      </c>
      <c r="AR26">
        <v>0.16399349272251129</v>
      </c>
      <c r="AS26">
        <v>0.59692788124084473</v>
      </c>
      <c r="AT26">
        <v>0.36981201171875</v>
      </c>
      <c r="AU26">
        <v>0.60286217927932739</v>
      </c>
      <c r="AV26">
        <v>0.12773779034614563</v>
      </c>
      <c r="AW26">
        <v>0.50038236379623413</v>
      </c>
      <c r="AX26">
        <v>35</v>
      </c>
      <c r="AY26">
        <v>0.6866145133972168</v>
      </c>
      <c r="AZ26">
        <v>8</v>
      </c>
      <c r="BA26">
        <v>0.44076138734817505</v>
      </c>
      <c r="BB26">
        <v>77</v>
      </c>
      <c r="BC26">
        <v>0.57403594255447388</v>
      </c>
      <c r="BD26">
        <v>29</v>
      </c>
      <c r="BE26">
        <v>0.50328558683395386</v>
      </c>
      <c r="BF26">
        <v>7</v>
      </c>
      <c r="BG26">
        <v>0.60997802019119263</v>
      </c>
      <c r="BH26">
        <v>39</v>
      </c>
      <c r="BI26">
        <v>0.40976417064666748</v>
      </c>
      <c r="BJ26">
        <v>50</v>
      </c>
      <c r="BK26">
        <v>0.51711052656173706</v>
      </c>
      <c r="BL26">
        <v>32</v>
      </c>
      <c r="BM26">
        <v>0.42433497309684753</v>
      </c>
      <c r="BN26">
        <v>61</v>
      </c>
      <c r="BO26">
        <v>23</v>
      </c>
      <c r="BP26" s="212">
        <v>0.51824831962585449</v>
      </c>
      <c r="BQ26" s="30">
        <v>17</v>
      </c>
      <c r="BR26" s="34">
        <v>0.55381885297136846</v>
      </c>
      <c r="BS26" s="35">
        <v>21</v>
      </c>
      <c r="BT26" s="34">
        <v>0.53710523086546735</v>
      </c>
      <c r="BU26" s="35">
        <v>22</v>
      </c>
      <c r="BV26" s="34">
        <v>0.53519736085961345</v>
      </c>
      <c r="BW26">
        <v>23</v>
      </c>
      <c r="BX26" s="37">
        <v>0.5011222463150895</v>
      </c>
      <c r="BY26" s="215">
        <v>19015.03</v>
      </c>
    </row>
    <row r="27" spans="1:77" x14ac:dyDescent="0.25">
      <c r="A27" s="219" t="s">
        <v>387</v>
      </c>
      <c r="B27" t="s">
        <v>114</v>
      </c>
      <c r="C27" s="208">
        <v>0.51565808057785034</v>
      </c>
      <c r="D27">
        <v>26</v>
      </c>
      <c r="E27">
        <v>0.42830434441566467</v>
      </c>
      <c r="F27">
        <v>15</v>
      </c>
      <c r="G27">
        <v>0.59205794334411621</v>
      </c>
      <c r="H27">
        <v>15</v>
      </c>
      <c r="I27">
        <v>0.51780134439468384</v>
      </c>
      <c r="J27">
        <v>35</v>
      </c>
      <c r="K27">
        <v>0.55535507202148438</v>
      </c>
      <c r="L27">
        <v>44</v>
      </c>
      <c r="M27">
        <v>0.32779699563980103</v>
      </c>
      <c r="N27">
        <v>0.61603450775146484</v>
      </c>
      <c r="O27">
        <v>0.6732448935508728</v>
      </c>
      <c r="P27">
        <v>0.34225445985794067</v>
      </c>
      <c r="Q27">
        <v>0.42098546028137207</v>
      </c>
      <c r="R27">
        <v>0.86386662721633911</v>
      </c>
      <c r="S27">
        <v>0.48495769500732422</v>
      </c>
      <c r="T27">
        <v>0.28995588421821594</v>
      </c>
      <c r="U27">
        <v>0.3619428277015686</v>
      </c>
      <c r="V27">
        <v>0.60686928033828735</v>
      </c>
      <c r="W27">
        <v>0.51928329467773438</v>
      </c>
      <c r="X27">
        <v>0.55420982837677002</v>
      </c>
      <c r="Y27">
        <v>0.61585664749145508</v>
      </c>
      <c r="Z27">
        <v>0.49420934915542603</v>
      </c>
      <c r="AA27">
        <v>0.59379607439041138</v>
      </c>
      <c r="AB27">
        <v>0.63560646772384644</v>
      </c>
      <c r="AC27">
        <v>0.66509795188903809</v>
      </c>
      <c r="AD27">
        <v>0.66001170873641968</v>
      </c>
      <c r="AE27">
        <v>0.52208930253982544</v>
      </c>
      <c r="AF27">
        <v>0.48052287101745605</v>
      </c>
      <c r="AG27">
        <v>0.62244898080825806</v>
      </c>
      <c r="AH27">
        <v>0.10047004371881485</v>
      </c>
      <c r="AJ27">
        <v>0.2193247377872467</v>
      </c>
      <c r="AK27">
        <v>0.67853069305419922</v>
      </c>
      <c r="AL27">
        <v>0.88084256649017334</v>
      </c>
      <c r="AM27">
        <v>0.701832115650177</v>
      </c>
      <c r="AN27">
        <v>0.38782554864883423</v>
      </c>
      <c r="AO27">
        <v>0.63630634546279907</v>
      </c>
      <c r="AP27">
        <v>0.15100917220115662</v>
      </c>
      <c r="AQ27">
        <v>0.55743062496185303</v>
      </c>
      <c r="AR27">
        <v>0.61722183227539063</v>
      </c>
      <c r="AS27">
        <v>0.66922962665557861</v>
      </c>
      <c r="AT27">
        <v>0.28689885139465332</v>
      </c>
      <c r="AU27">
        <v>0.68382942676544189</v>
      </c>
      <c r="AV27">
        <v>0.32781735062599182</v>
      </c>
      <c r="AW27">
        <v>0.48983269929885864</v>
      </c>
      <c r="AX27">
        <v>39</v>
      </c>
      <c r="AY27">
        <v>0.51057630777359009</v>
      </c>
      <c r="AZ27">
        <v>22</v>
      </c>
      <c r="BA27">
        <v>0.58486711978912354</v>
      </c>
      <c r="BB27">
        <v>20</v>
      </c>
      <c r="BC27">
        <v>0.58193045854568481</v>
      </c>
      <c r="BD27">
        <v>27</v>
      </c>
      <c r="BE27">
        <v>0.31408125162124634</v>
      </c>
      <c r="BF27">
        <v>75</v>
      </c>
      <c r="BG27">
        <v>0.66225773096084595</v>
      </c>
      <c r="BH27">
        <v>13</v>
      </c>
      <c r="BI27">
        <v>0.49049198627471924</v>
      </c>
      <c r="BJ27">
        <v>21</v>
      </c>
      <c r="BK27">
        <v>0.51494139432907104</v>
      </c>
      <c r="BL27">
        <v>34</v>
      </c>
      <c r="BM27">
        <v>0.49194380640983582</v>
      </c>
      <c r="BN27">
        <v>40</v>
      </c>
      <c r="BO27">
        <v>22</v>
      </c>
      <c r="BP27" s="212">
        <v>0.52069741487503052</v>
      </c>
      <c r="BQ27" s="40">
        <v>45</v>
      </c>
      <c r="BR27" s="41">
        <v>0.49037998447571102</v>
      </c>
      <c r="BS27" s="42">
        <v>54</v>
      </c>
      <c r="BT27" s="41">
        <v>0.46260527742499657</v>
      </c>
      <c r="BU27" s="42">
        <v>38</v>
      </c>
      <c r="BV27" s="41">
        <v>0.50566363190005725</v>
      </c>
      <c r="BW27" s="3">
        <v>19</v>
      </c>
      <c r="BX27" s="205">
        <v>0.50809731751205067</v>
      </c>
      <c r="BY27" s="215">
        <v>11821.734</v>
      </c>
    </row>
    <row r="28" spans="1:77" x14ac:dyDescent="0.25">
      <c r="A28" s="217" t="s">
        <v>389</v>
      </c>
      <c r="B28" t="s">
        <v>123</v>
      </c>
      <c r="C28" s="208">
        <v>0.51539939641952515</v>
      </c>
      <c r="D28">
        <v>27</v>
      </c>
      <c r="E28">
        <v>0.39443448185920715</v>
      </c>
      <c r="F28">
        <v>26</v>
      </c>
      <c r="G28">
        <v>0.54440760612487793</v>
      </c>
      <c r="H28">
        <v>31</v>
      </c>
      <c r="I28">
        <v>0.53994333744049072</v>
      </c>
      <c r="J28">
        <v>24</v>
      </c>
      <c r="K28">
        <v>0.57985371351242065</v>
      </c>
      <c r="L28">
        <v>29</v>
      </c>
      <c r="M28">
        <v>0.45057499408721924</v>
      </c>
      <c r="N28">
        <v>0.79970395565032959</v>
      </c>
      <c r="O28">
        <v>0.50523996353149414</v>
      </c>
      <c r="P28">
        <v>0.5122380256652832</v>
      </c>
      <c r="R28">
        <v>0.81102460622787476</v>
      </c>
      <c r="S28">
        <v>0.54744046926498413</v>
      </c>
      <c r="T28">
        <v>0.46097490191459656</v>
      </c>
      <c r="U28">
        <v>0.14823080599308014</v>
      </c>
      <c r="V28">
        <v>0.52028322219848633</v>
      </c>
      <c r="W28">
        <v>0.41176468133926392</v>
      </c>
      <c r="X28">
        <v>0.39084285497665405</v>
      </c>
      <c r="Y28">
        <v>0.60095429420471191</v>
      </c>
      <c r="Z28">
        <v>0.51726973056793213</v>
      </c>
      <c r="AA28">
        <v>0.57220745086669922</v>
      </c>
      <c r="AB28">
        <v>0.47371149063110352</v>
      </c>
      <c r="AC28">
        <v>0.63403505086898804</v>
      </c>
      <c r="AD28">
        <v>0.65006643533706665</v>
      </c>
      <c r="AE28">
        <v>0.35018053650856018</v>
      </c>
      <c r="AF28">
        <v>0.72209364175796509</v>
      </c>
      <c r="AG28">
        <v>0.81831872463226318</v>
      </c>
      <c r="AH28">
        <v>1.2413457967340946E-2</v>
      </c>
      <c r="AI28">
        <v>0.9375</v>
      </c>
      <c r="AJ28">
        <v>0.21200858056545258</v>
      </c>
      <c r="AK28">
        <v>0.84177649021148682</v>
      </c>
      <c r="AL28">
        <v>0.72479778528213501</v>
      </c>
      <c r="AM28">
        <v>0.62791770696640015</v>
      </c>
      <c r="AN28">
        <v>0.32558795809745789</v>
      </c>
      <c r="AO28">
        <v>0.8046867847442627</v>
      </c>
      <c r="AP28">
        <v>0.50195729732513428</v>
      </c>
      <c r="AQ28">
        <v>0.61335313320159912</v>
      </c>
      <c r="AR28">
        <v>0.29107427597045898</v>
      </c>
      <c r="AS28">
        <v>0.34025245904922485</v>
      </c>
      <c r="AT28">
        <v>0.32197347283363342</v>
      </c>
      <c r="AU28">
        <v>0.33406442403793335</v>
      </c>
      <c r="AV28">
        <v>0.16137860715389252</v>
      </c>
      <c r="AW28">
        <v>0.56693923473358154</v>
      </c>
      <c r="AX28">
        <v>21</v>
      </c>
      <c r="AY28">
        <v>0.36778038740158081</v>
      </c>
      <c r="AZ28">
        <v>60</v>
      </c>
      <c r="BA28">
        <v>0.54103577136993408</v>
      </c>
      <c r="BB28">
        <v>36</v>
      </c>
      <c r="BC28">
        <v>0.58909392356872559</v>
      </c>
      <c r="BD28">
        <v>25</v>
      </c>
      <c r="BE28">
        <v>0.49506020545959473</v>
      </c>
      <c r="BF28">
        <v>8</v>
      </c>
      <c r="BG28">
        <v>0.63001996278762817</v>
      </c>
      <c r="BH28">
        <v>28</v>
      </c>
      <c r="BI28">
        <v>0.55276787281036377</v>
      </c>
      <c r="BJ28">
        <v>9</v>
      </c>
      <c r="BK28">
        <v>0.60648000240325928</v>
      </c>
      <c r="BL28">
        <v>6</v>
      </c>
      <c r="BM28">
        <v>0.28941723704338074</v>
      </c>
      <c r="BN28">
        <v>85</v>
      </c>
      <c r="BO28">
        <v>24</v>
      </c>
      <c r="BP28" s="212">
        <v>0.51726531982421875</v>
      </c>
      <c r="BQ28" s="30">
        <v>24</v>
      </c>
      <c r="BR28" s="34">
        <v>0.5355638919343142</v>
      </c>
      <c r="BS28" s="35">
        <v>27</v>
      </c>
      <c r="BT28" s="34">
        <v>0.51601160343016916</v>
      </c>
      <c r="BU28" s="35">
        <v>28</v>
      </c>
      <c r="BV28" s="34">
        <v>0.52791429424716685</v>
      </c>
      <c r="BW28">
        <v>16</v>
      </c>
      <c r="BX28" s="37">
        <v>0.51942396069158636</v>
      </c>
      <c r="BY28" s="216">
        <v>41131.868999999999</v>
      </c>
    </row>
    <row r="29" spans="1:77" x14ac:dyDescent="0.25">
      <c r="A29" s="219" t="s">
        <v>299</v>
      </c>
      <c r="B29" t="s">
        <v>69</v>
      </c>
      <c r="C29" s="208">
        <v>0.508952796459198</v>
      </c>
      <c r="D29">
        <v>28</v>
      </c>
      <c r="E29">
        <v>0.42961373925209045</v>
      </c>
      <c r="F29">
        <v>14</v>
      </c>
      <c r="G29">
        <v>0.52512186765670776</v>
      </c>
      <c r="H29">
        <v>40</v>
      </c>
      <c r="I29">
        <v>0.50586813688278198</v>
      </c>
      <c r="J29">
        <v>41</v>
      </c>
      <c r="K29">
        <v>0.5752074122428894</v>
      </c>
      <c r="L29">
        <v>33</v>
      </c>
      <c r="M29">
        <v>0.70020020008087158</v>
      </c>
      <c r="N29">
        <v>0.66317468881607056</v>
      </c>
      <c r="O29">
        <v>0.59461593627929688</v>
      </c>
      <c r="P29">
        <v>0.42827385663986206</v>
      </c>
      <c r="Q29">
        <v>0.55320549011230469</v>
      </c>
      <c r="R29">
        <v>0.9008103609085083</v>
      </c>
      <c r="S29">
        <v>0.4686337411403656</v>
      </c>
      <c r="T29">
        <v>0.40443485975265503</v>
      </c>
      <c r="U29">
        <v>0.13407905399799347</v>
      </c>
      <c r="V29">
        <v>0.50973594188690186</v>
      </c>
      <c r="W29">
        <v>0.20117646455764771</v>
      </c>
      <c r="X29">
        <v>0.27816376090049744</v>
      </c>
      <c r="Y29">
        <v>0.57549440860748291</v>
      </c>
      <c r="Z29">
        <v>0.48183831572532654</v>
      </c>
      <c r="AA29">
        <v>0.58429169654846191</v>
      </c>
      <c r="AB29">
        <v>0.55615699291229248</v>
      </c>
      <c r="AC29">
        <v>0.65237993001937866</v>
      </c>
      <c r="AD29">
        <v>0.61097061634063721</v>
      </c>
      <c r="AE29">
        <v>0.47465246915817261</v>
      </c>
      <c r="AF29">
        <v>0.81467962265014648</v>
      </c>
      <c r="AG29">
        <v>0.64567238092422485</v>
      </c>
      <c r="AH29">
        <v>5.5246230214834213E-2</v>
      </c>
      <c r="AI29">
        <v>0.52450001239776611</v>
      </c>
      <c r="AJ29">
        <v>0.36353009939193726</v>
      </c>
      <c r="AK29">
        <v>0.6604200005531311</v>
      </c>
      <c r="AL29">
        <v>0.83834218978881836</v>
      </c>
      <c r="AM29">
        <v>0.76043206453323364</v>
      </c>
      <c r="AN29">
        <v>0.48291072249412537</v>
      </c>
      <c r="AO29">
        <v>0.79616367816925049</v>
      </c>
      <c r="AP29">
        <v>0.2205938994884491</v>
      </c>
      <c r="AQ29">
        <v>0.51129788160324097</v>
      </c>
      <c r="AR29">
        <v>0.26309859752655029</v>
      </c>
      <c r="AS29">
        <v>0.45925170183181763</v>
      </c>
      <c r="AT29">
        <v>0.27210122346878052</v>
      </c>
      <c r="AU29">
        <v>0.60649633407592773</v>
      </c>
      <c r="AV29">
        <v>0.27527523040771484</v>
      </c>
      <c r="AW29">
        <v>0.59656620025634766</v>
      </c>
      <c r="AX29">
        <v>13</v>
      </c>
      <c r="AY29">
        <v>0.28078880906105042</v>
      </c>
      <c r="AZ29">
        <v>78</v>
      </c>
      <c r="BA29">
        <v>0.54944533109664917</v>
      </c>
      <c r="BB29">
        <v>32</v>
      </c>
      <c r="BC29">
        <v>0.63817065954208374</v>
      </c>
      <c r="BD29">
        <v>14</v>
      </c>
      <c r="BE29">
        <v>0.39723718166351318</v>
      </c>
      <c r="BF29">
        <v>37</v>
      </c>
      <c r="BG29">
        <v>0.68552625179290771</v>
      </c>
      <c r="BH29">
        <v>5</v>
      </c>
      <c r="BI29">
        <v>0.44778850674629211</v>
      </c>
      <c r="BJ29">
        <v>32</v>
      </c>
      <c r="BK29">
        <v>0.5817711353302002</v>
      </c>
      <c r="BL29">
        <v>12</v>
      </c>
      <c r="BM29">
        <v>0.40328112244606018</v>
      </c>
      <c r="BN29">
        <v>67</v>
      </c>
      <c r="BO29">
        <v>30</v>
      </c>
      <c r="BP29" s="212">
        <v>0.50097489356994629</v>
      </c>
      <c r="BQ29" s="30">
        <v>27</v>
      </c>
      <c r="BR29" s="34">
        <v>0.52500320546080625</v>
      </c>
      <c r="BS29" s="35">
        <v>37</v>
      </c>
      <c r="BT29" s="34">
        <v>0.49709680460254524</v>
      </c>
      <c r="BU29" s="35">
        <v>45</v>
      </c>
      <c r="BV29" s="34">
        <v>0.49681222330595975</v>
      </c>
      <c r="BW29">
        <v>25</v>
      </c>
      <c r="BX29" s="37">
        <v>0.48472009196233506</v>
      </c>
      <c r="BY29" s="215">
        <v>15933.207</v>
      </c>
    </row>
    <row r="30" spans="1:77" x14ac:dyDescent="0.25">
      <c r="A30" s="220" t="s">
        <v>298</v>
      </c>
      <c r="B30" t="s">
        <v>68</v>
      </c>
      <c r="C30" s="208">
        <v>0.50526648759841919</v>
      </c>
      <c r="D30">
        <v>29</v>
      </c>
      <c r="E30">
        <v>0.37751537561416626</v>
      </c>
      <c r="F30">
        <v>35</v>
      </c>
      <c r="G30">
        <v>0.55752503871917725</v>
      </c>
      <c r="H30">
        <v>25</v>
      </c>
      <c r="I30">
        <v>0.48316410183906555</v>
      </c>
      <c r="J30">
        <v>49</v>
      </c>
      <c r="K30">
        <v>0.61408841609954834</v>
      </c>
      <c r="L30">
        <v>16</v>
      </c>
      <c r="M30">
        <v>0.46015444397926331</v>
      </c>
      <c r="N30">
        <v>0.49902474880218506</v>
      </c>
      <c r="O30">
        <v>0.5299304723739624</v>
      </c>
      <c r="P30">
        <v>0.38653331995010376</v>
      </c>
      <c r="Q30">
        <v>0.57121431827545166</v>
      </c>
      <c r="R30">
        <v>0.90394777059555054</v>
      </c>
      <c r="S30">
        <v>0.46397891640663147</v>
      </c>
      <c r="T30">
        <v>0.41790729761123657</v>
      </c>
      <c r="U30">
        <v>0.33088526129722595</v>
      </c>
      <c r="V30">
        <v>0.49255052208900452</v>
      </c>
      <c r="W30">
        <v>0.39058822393417358</v>
      </c>
      <c r="X30">
        <v>0.36821919679641724</v>
      </c>
      <c r="Y30">
        <v>0.69331324100494385</v>
      </c>
      <c r="Z30">
        <v>0.352143794298172</v>
      </c>
      <c r="AA30">
        <v>0.67540520429611206</v>
      </c>
      <c r="AB30">
        <v>0.57114404439926147</v>
      </c>
      <c r="AC30">
        <v>0.61959493160247803</v>
      </c>
      <c r="AD30">
        <v>0.55835622549057007</v>
      </c>
      <c r="AE30">
        <v>0.57050639390945435</v>
      </c>
      <c r="AF30">
        <v>0.25549441576004028</v>
      </c>
      <c r="AG30">
        <v>0.95804989337921143</v>
      </c>
      <c r="AH30">
        <v>0.145595982670784</v>
      </c>
      <c r="AJ30">
        <v>0.26580262184143066</v>
      </c>
      <c r="AK30">
        <v>0.61647903919219971</v>
      </c>
      <c r="AL30">
        <v>0.84764724969863892</v>
      </c>
      <c r="AM30">
        <v>0.79715782403945923</v>
      </c>
      <c r="AN30">
        <v>0.48852545022964478</v>
      </c>
      <c r="AO30">
        <v>0.81155717372894287</v>
      </c>
      <c r="AP30">
        <v>0.20050922036170959</v>
      </c>
      <c r="AQ30">
        <v>0.4607636034488678</v>
      </c>
      <c r="AR30">
        <v>0.32107341289520264</v>
      </c>
      <c r="AS30">
        <v>0.46554720401763916</v>
      </c>
      <c r="AT30">
        <v>0.34870132803916931</v>
      </c>
      <c r="AU30">
        <v>0.57186955213546753</v>
      </c>
      <c r="AV30">
        <v>0.3229387104511261</v>
      </c>
      <c r="AW30">
        <v>0.46891075372695923</v>
      </c>
      <c r="AX30">
        <v>43</v>
      </c>
      <c r="AY30">
        <v>0.39556080102920532</v>
      </c>
      <c r="AZ30">
        <v>51</v>
      </c>
      <c r="BA30">
        <v>0.57300156354904175</v>
      </c>
      <c r="BB30">
        <v>24</v>
      </c>
      <c r="BC30">
        <v>0.50098800659179688</v>
      </c>
      <c r="BD30">
        <v>48</v>
      </c>
      <c r="BE30">
        <v>0.45648282766342163</v>
      </c>
      <c r="BF30">
        <v>19</v>
      </c>
      <c r="BG30">
        <v>0.68745237588882446</v>
      </c>
      <c r="BH30">
        <v>3</v>
      </c>
      <c r="BI30">
        <v>0.44847583770751953</v>
      </c>
      <c r="BJ30">
        <v>31</v>
      </c>
      <c r="BK30">
        <v>0.58926206827163696</v>
      </c>
      <c r="BL30">
        <v>11</v>
      </c>
      <c r="BM30">
        <v>0.42726421356201172</v>
      </c>
      <c r="BN30">
        <v>60</v>
      </c>
      <c r="BO30">
        <v>28</v>
      </c>
      <c r="BP30" s="212">
        <v>0.508442223072052</v>
      </c>
      <c r="BQ30" s="30">
        <v>28</v>
      </c>
      <c r="BR30" s="34">
        <v>0.52447755244975247</v>
      </c>
      <c r="BS30" s="35">
        <v>49</v>
      </c>
      <c r="BT30" s="34">
        <v>0.47922650127570926</v>
      </c>
      <c r="BU30" s="35">
        <v>29</v>
      </c>
      <c r="BV30" s="34">
        <v>0.51888481314640711</v>
      </c>
      <c r="BW30" t="s">
        <v>407</v>
      </c>
      <c r="BX30" s="36" t="s">
        <v>407</v>
      </c>
      <c r="BY30" s="214">
        <v>8613.1029999999992</v>
      </c>
    </row>
    <row r="31" spans="1:77" x14ac:dyDescent="0.25">
      <c r="A31" s="220" t="s">
        <v>386</v>
      </c>
      <c r="B31" t="s">
        <v>111</v>
      </c>
      <c r="C31" s="208">
        <v>0.50351059436798096</v>
      </c>
      <c r="D31">
        <v>30</v>
      </c>
      <c r="E31">
        <v>0.42224574089050293</v>
      </c>
      <c r="F31">
        <v>17</v>
      </c>
      <c r="G31">
        <v>0.48852121829986572</v>
      </c>
      <c r="H31">
        <v>50</v>
      </c>
      <c r="I31">
        <v>0.5218430757522583</v>
      </c>
      <c r="J31">
        <v>33</v>
      </c>
      <c r="K31">
        <v>0.5764312744140625</v>
      </c>
      <c r="L31">
        <v>31</v>
      </c>
      <c r="M31">
        <v>0.36556839942932129</v>
      </c>
      <c r="N31">
        <v>0.79071438312530518</v>
      </c>
      <c r="O31">
        <v>0.53432619571685791</v>
      </c>
      <c r="P31">
        <v>0.40237152576446533</v>
      </c>
      <c r="Q31">
        <v>0.44130825996398926</v>
      </c>
      <c r="R31">
        <v>0.87700891494750977</v>
      </c>
      <c r="S31">
        <v>0.42762890458106995</v>
      </c>
      <c r="T31">
        <v>0.2733234167098999</v>
      </c>
      <c r="U31">
        <v>0.41093724966049194</v>
      </c>
      <c r="V31">
        <v>0.54989331960678101</v>
      </c>
      <c r="W31">
        <v>0.49104341864585876</v>
      </c>
      <c r="X31">
        <v>0.44189450144767761</v>
      </c>
      <c r="Y31">
        <v>0.66587358713150024</v>
      </c>
      <c r="Z31">
        <v>0.40870204567909241</v>
      </c>
      <c r="AA31">
        <v>0.6432231068611145</v>
      </c>
      <c r="AB31">
        <v>0.38160085678100586</v>
      </c>
      <c r="AC31">
        <v>0.58385652303695679</v>
      </c>
      <c r="AD31">
        <v>0.52109545469284058</v>
      </c>
      <c r="AE31">
        <v>0.48118850588798523</v>
      </c>
      <c r="AF31">
        <v>0.79612630605697632</v>
      </c>
      <c r="AG31">
        <v>0.86394554376602173</v>
      </c>
      <c r="AH31">
        <v>0.18515473604202271</v>
      </c>
      <c r="AJ31">
        <v>0.55148988962173462</v>
      </c>
      <c r="AK31">
        <v>0.59720295667648315</v>
      </c>
      <c r="AL31">
        <v>0.83977192640304565</v>
      </c>
      <c r="AM31">
        <v>0.62607622146606445</v>
      </c>
      <c r="AN31">
        <v>0.44607791304588318</v>
      </c>
      <c r="AO31">
        <v>0.77717036008834839</v>
      </c>
      <c r="AP31">
        <v>0.15457549691200256</v>
      </c>
      <c r="AQ31">
        <v>0.33579057455062866</v>
      </c>
      <c r="AR31">
        <v>0.29258212447166443</v>
      </c>
      <c r="AS31">
        <v>0.48201850056648254</v>
      </c>
      <c r="AT31">
        <v>0.3696715235710144</v>
      </c>
      <c r="AU31">
        <v>0.3688928484916687</v>
      </c>
      <c r="AV31">
        <v>0.21474519371986389</v>
      </c>
      <c r="AW31">
        <v>0.52324509620666504</v>
      </c>
      <c r="AX31">
        <v>27</v>
      </c>
      <c r="AY31">
        <v>0.47344213724136353</v>
      </c>
      <c r="AZ31">
        <v>34</v>
      </c>
      <c r="BA31">
        <v>0.52484989166259766</v>
      </c>
      <c r="BB31">
        <v>47</v>
      </c>
      <c r="BC31">
        <v>0.59556668996810913</v>
      </c>
      <c r="BD31">
        <v>23</v>
      </c>
      <c r="BE31">
        <v>0.53353005647659302</v>
      </c>
      <c r="BF31">
        <v>3</v>
      </c>
      <c r="BG31">
        <v>0.62728226184844971</v>
      </c>
      <c r="BH31">
        <v>29</v>
      </c>
      <c r="BI31">
        <v>0.39002963900566101</v>
      </c>
      <c r="BJ31">
        <v>54</v>
      </c>
      <c r="BK31">
        <v>0.50481736660003662</v>
      </c>
      <c r="BL31">
        <v>37</v>
      </c>
      <c r="BM31">
        <v>0.35883200168609619</v>
      </c>
      <c r="BN31">
        <v>76</v>
      </c>
      <c r="BO31">
        <v>31</v>
      </c>
      <c r="BP31" s="212">
        <v>0.49501007795333862</v>
      </c>
      <c r="BQ31" s="30">
        <v>38</v>
      </c>
      <c r="BR31" s="34">
        <v>0.50781405855609607</v>
      </c>
      <c r="BS31" s="35">
        <v>48</v>
      </c>
      <c r="BT31" s="34">
        <v>0.4825415103833019</v>
      </c>
      <c r="BU31" s="35">
        <v>26</v>
      </c>
      <c r="BV31" s="34">
        <v>0.53152911079404674</v>
      </c>
      <c r="BW31" t="s">
        <v>407</v>
      </c>
      <c r="BX31" s="38" t="s">
        <v>407</v>
      </c>
      <c r="BY31" s="214">
        <v>5156.1109999999999</v>
      </c>
    </row>
    <row r="32" spans="1:77" ht="13.5" customHeight="1" x14ac:dyDescent="0.25">
      <c r="A32" s="220" t="s">
        <v>401</v>
      </c>
      <c r="B32" t="s">
        <v>148</v>
      </c>
      <c r="C32" s="208">
        <v>0.50145751237869263</v>
      </c>
      <c r="D32">
        <v>31</v>
      </c>
      <c r="E32">
        <v>0.38907322287559509</v>
      </c>
      <c r="F32">
        <v>31</v>
      </c>
      <c r="G32">
        <v>0.56819111108779907</v>
      </c>
      <c r="H32">
        <v>20</v>
      </c>
      <c r="I32">
        <v>0.52955466508865356</v>
      </c>
      <c r="J32">
        <v>30</v>
      </c>
      <c r="K32">
        <v>0.51901102066040039</v>
      </c>
      <c r="L32">
        <v>54</v>
      </c>
      <c r="M32">
        <v>0.48508086800575256</v>
      </c>
      <c r="N32">
        <v>0.67370462417602539</v>
      </c>
      <c r="O32">
        <v>0.49570643901824951</v>
      </c>
      <c r="P32">
        <v>0.34175163507461548</v>
      </c>
      <c r="Q32">
        <v>0.54818272590637207</v>
      </c>
      <c r="R32">
        <v>0.83203977346420288</v>
      </c>
      <c r="S32">
        <v>0.39967748522758484</v>
      </c>
      <c r="T32">
        <v>0.2956540584564209</v>
      </c>
      <c r="U32">
        <v>6.9421693682670593E-2</v>
      </c>
      <c r="V32">
        <v>0.4344920814037323</v>
      </c>
      <c r="W32">
        <v>0.45485424995422363</v>
      </c>
      <c r="X32">
        <v>0.38518393039703369</v>
      </c>
      <c r="Y32">
        <v>0.66530400514602661</v>
      </c>
      <c r="Z32">
        <v>0.62682664394378662</v>
      </c>
      <c r="AA32">
        <v>0.570121169090271</v>
      </c>
      <c r="AB32">
        <v>0.486011803150177</v>
      </c>
      <c r="AC32">
        <v>0.43422013521194458</v>
      </c>
      <c r="AD32">
        <v>0.57676643133163452</v>
      </c>
      <c r="AE32">
        <v>0.52536231279373169</v>
      </c>
      <c r="AF32">
        <v>0.6967657208442688</v>
      </c>
      <c r="AG32">
        <v>0.55015647411346436</v>
      </c>
      <c r="AH32">
        <v>0.10133064538240433</v>
      </c>
      <c r="AI32">
        <v>0.65625</v>
      </c>
      <c r="AJ32">
        <v>0.32914716005325317</v>
      </c>
      <c r="AK32">
        <v>0.70145106315612793</v>
      </c>
      <c r="AL32">
        <v>0.82283574342727661</v>
      </c>
      <c r="AM32">
        <v>0.6795046329498291</v>
      </c>
      <c r="AN32">
        <v>0.25518357753753662</v>
      </c>
      <c r="AO32">
        <v>0.7427106499671936</v>
      </c>
      <c r="AP32">
        <v>0.283365398645401</v>
      </c>
      <c r="AQ32">
        <v>0.68068778514862061</v>
      </c>
      <c r="AR32">
        <v>0.27928665280342102</v>
      </c>
      <c r="AS32">
        <v>0.47457131743431091</v>
      </c>
      <c r="AT32">
        <v>0.41463050246238708</v>
      </c>
      <c r="AU32">
        <v>0.65155601501464844</v>
      </c>
      <c r="AV32">
        <v>0.43267440795898438</v>
      </c>
      <c r="AW32">
        <v>0.49906089901924133</v>
      </c>
      <c r="AX32">
        <v>36</v>
      </c>
      <c r="AY32">
        <v>0.33598798513412476</v>
      </c>
      <c r="AZ32">
        <v>70</v>
      </c>
      <c r="BA32">
        <v>0.5870659351348877</v>
      </c>
      <c r="BB32">
        <v>18</v>
      </c>
      <c r="BC32">
        <v>0.55827867984771729</v>
      </c>
      <c r="BD32">
        <v>34</v>
      </c>
      <c r="BE32">
        <v>0.40922108292579651</v>
      </c>
      <c r="BF32">
        <v>32</v>
      </c>
      <c r="BG32">
        <v>0.61474376916885376</v>
      </c>
      <c r="BH32">
        <v>35</v>
      </c>
      <c r="BI32">
        <v>0.49651262164115906</v>
      </c>
      <c r="BJ32">
        <v>19</v>
      </c>
      <c r="BK32">
        <v>0.51888853311538696</v>
      </c>
      <c r="BL32">
        <v>30</v>
      </c>
      <c r="BM32">
        <v>0.4933580756187439</v>
      </c>
      <c r="BN32">
        <v>38</v>
      </c>
      <c r="BO32">
        <v>32</v>
      </c>
      <c r="BP32" s="212">
        <v>0.49465078115463257</v>
      </c>
      <c r="BQ32" s="30">
        <v>31</v>
      </c>
      <c r="BR32" s="34">
        <v>0.51827289235899499</v>
      </c>
      <c r="BS32" s="35">
        <v>22</v>
      </c>
      <c r="BT32" s="34">
        <v>0.53301301288394354</v>
      </c>
      <c r="BU32" s="35">
        <v>34</v>
      </c>
      <c r="BV32" s="34">
        <v>0.51216675023730085</v>
      </c>
      <c r="BW32">
        <v>20</v>
      </c>
      <c r="BX32" s="37">
        <v>0.50795858903334823</v>
      </c>
      <c r="BY32" s="214">
        <v>6296.9359999999997</v>
      </c>
    </row>
    <row r="33" spans="1:77" x14ac:dyDescent="0.25">
      <c r="A33" s="220" t="s">
        <v>352</v>
      </c>
      <c r="B33" t="s">
        <v>127</v>
      </c>
      <c r="C33" s="208">
        <v>0.49656984210014343</v>
      </c>
      <c r="D33">
        <v>32</v>
      </c>
      <c r="E33">
        <v>0.37699711322784424</v>
      </c>
      <c r="F33">
        <v>36</v>
      </c>
      <c r="G33">
        <v>0.522133469581604</v>
      </c>
      <c r="H33">
        <v>42</v>
      </c>
      <c r="I33">
        <v>0.52895641326904297</v>
      </c>
      <c r="J33">
        <v>31</v>
      </c>
      <c r="K33">
        <v>0.55819237232208252</v>
      </c>
      <c r="L33">
        <v>41</v>
      </c>
      <c r="M33">
        <v>0.62453389167785645</v>
      </c>
      <c r="N33">
        <v>0.90221965312957764</v>
      </c>
      <c r="O33">
        <v>0.53308552503585815</v>
      </c>
      <c r="P33">
        <v>0.33180961012840271</v>
      </c>
      <c r="Q33">
        <v>0.49710372090339661</v>
      </c>
      <c r="R33">
        <v>0.69453024864196777</v>
      </c>
      <c r="S33">
        <v>0.31249040365219116</v>
      </c>
      <c r="T33">
        <v>0.34577059745788574</v>
      </c>
      <c r="U33">
        <v>0.32005253434181213</v>
      </c>
      <c r="V33">
        <v>0.52018237113952637</v>
      </c>
      <c r="W33">
        <v>0.33492863178253174</v>
      </c>
      <c r="X33">
        <v>0.53974348306655884</v>
      </c>
      <c r="Y33">
        <v>0.67938721179962158</v>
      </c>
      <c r="Z33">
        <v>0.54024684429168701</v>
      </c>
      <c r="AA33">
        <v>0.53273224830627441</v>
      </c>
      <c r="AB33">
        <v>0.33063346147537231</v>
      </c>
      <c r="AC33">
        <v>0.49515464901924133</v>
      </c>
      <c r="AD33">
        <v>0.60214751958847046</v>
      </c>
      <c r="AE33">
        <v>0.58343642950057983</v>
      </c>
      <c r="AF33">
        <v>0.66249513626098633</v>
      </c>
      <c r="AG33">
        <v>0.53487890958786011</v>
      </c>
      <c r="AH33">
        <v>9.1499894857406616E-2</v>
      </c>
      <c r="AI33">
        <v>0.5</v>
      </c>
      <c r="AJ33">
        <v>0.44963014125823975</v>
      </c>
      <c r="AK33">
        <v>0.70658975839614868</v>
      </c>
      <c r="AL33">
        <v>0.76615816354751587</v>
      </c>
      <c r="AM33">
        <v>0.64706426858901978</v>
      </c>
      <c r="AN33">
        <v>0.25146487355232239</v>
      </c>
      <c r="AO33">
        <v>0.68273770809173584</v>
      </c>
      <c r="AP33">
        <v>0.22383525967597961</v>
      </c>
      <c r="AQ33">
        <v>0.52271491289138794</v>
      </c>
      <c r="AR33">
        <v>0.18981333076953888</v>
      </c>
      <c r="AS33">
        <v>0.48329299688339233</v>
      </c>
      <c r="AT33">
        <v>0.41978779435157776</v>
      </c>
      <c r="AU33">
        <v>0.73274904489517212</v>
      </c>
      <c r="AV33">
        <v>0.29161328077316284</v>
      </c>
      <c r="AW33">
        <v>0.59791219234466553</v>
      </c>
      <c r="AX33">
        <v>12</v>
      </c>
      <c r="AY33">
        <v>0.42872676253318787</v>
      </c>
      <c r="AZ33">
        <v>40</v>
      </c>
      <c r="BA33">
        <v>0.52074992656707764</v>
      </c>
      <c r="BB33">
        <v>49</v>
      </c>
      <c r="BC33">
        <v>0.58580845594406128</v>
      </c>
      <c r="BD33">
        <v>26</v>
      </c>
      <c r="BE33">
        <v>0.39400222897529602</v>
      </c>
      <c r="BF33">
        <v>41</v>
      </c>
      <c r="BG33">
        <v>0.59281927347183228</v>
      </c>
      <c r="BH33">
        <v>45</v>
      </c>
      <c r="BI33">
        <v>0.40477529168128967</v>
      </c>
      <c r="BJ33">
        <v>52</v>
      </c>
      <c r="BK33">
        <v>0.46247375011444092</v>
      </c>
      <c r="BL33">
        <v>49</v>
      </c>
      <c r="BM33">
        <v>0.48186078667640686</v>
      </c>
      <c r="BN33">
        <v>48</v>
      </c>
      <c r="BO33">
        <v>37</v>
      </c>
      <c r="BP33" s="212">
        <v>0.48415026068687439</v>
      </c>
      <c r="BQ33" s="30">
        <v>37</v>
      </c>
      <c r="BR33" s="34">
        <v>0.51181528718623903</v>
      </c>
      <c r="BS33" s="35">
        <v>26</v>
      </c>
      <c r="BT33" s="34">
        <v>0.51691801310964403</v>
      </c>
      <c r="BU33" s="35">
        <v>37</v>
      </c>
      <c r="BV33" s="34">
        <v>0.50644061029837495</v>
      </c>
      <c r="BW33">
        <v>37</v>
      </c>
      <c r="BX33" s="37">
        <v>0.44856458582275976</v>
      </c>
      <c r="BY33" s="214">
        <v>7573.5349999999999</v>
      </c>
    </row>
    <row r="34" spans="1:77" x14ac:dyDescent="0.25">
      <c r="A34" s="220" t="s">
        <v>361</v>
      </c>
      <c r="B34" t="s">
        <v>144</v>
      </c>
      <c r="C34" s="208">
        <v>0.49614933133125305</v>
      </c>
      <c r="D34">
        <v>33</v>
      </c>
      <c r="E34">
        <v>0.41813597083091736</v>
      </c>
      <c r="F34">
        <v>18</v>
      </c>
      <c r="G34">
        <v>0.53030270338058472</v>
      </c>
      <c r="H34">
        <v>39</v>
      </c>
      <c r="I34">
        <v>0.51462769508361816</v>
      </c>
      <c r="J34">
        <v>37</v>
      </c>
      <c r="K34">
        <v>0.52153098583221436</v>
      </c>
      <c r="L34">
        <v>53</v>
      </c>
      <c r="M34">
        <v>0.41518664360046387</v>
      </c>
      <c r="N34">
        <v>0.57048571109771729</v>
      </c>
      <c r="O34">
        <v>0.58880794048309326</v>
      </c>
      <c r="P34">
        <v>0.32611379027366638</v>
      </c>
      <c r="Q34">
        <v>0.2876754105091095</v>
      </c>
      <c r="R34">
        <v>0.81687498092651367</v>
      </c>
      <c r="S34">
        <v>0.49096468091011047</v>
      </c>
      <c r="T34">
        <v>0.31032782793045044</v>
      </c>
      <c r="U34">
        <v>0.39324048161506653</v>
      </c>
      <c r="V34">
        <v>0.6267019510269165</v>
      </c>
      <c r="W34">
        <v>0.45454421639442444</v>
      </c>
      <c r="X34">
        <v>0.48303183913230896</v>
      </c>
      <c r="Y34">
        <v>0.508647620677948</v>
      </c>
      <c r="Z34">
        <v>0.38690584897994995</v>
      </c>
      <c r="AA34">
        <v>0.58575969934463501</v>
      </c>
      <c r="AB34">
        <v>0.56970471143722534</v>
      </c>
      <c r="AC34">
        <v>0.57659298181533813</v>
      </c>
      <c r="AD34">
        <v>0.76625168323516846</v>
      </c>
      <c r="AE34">
        <v>0.60581403970718384</v>
      </c>
      <c r="AF34">
        <v>0.6669352650642395</v>
      </c>
      <c r="AG34">
        <v>0.73413294553756714</v>
      </c>
      <c r="AH34">
        <v>0.12190920114517212</v>
      </c>
      <c r="AI34">
        <v>0.46987500786781311</v>
      </c>
      <c r="AJ34">
        <v>0.52031522989273071</v>
      </c>
      <c r="AK34">
        <v>0.46344360709190369</v>
      </c>
      <c r="AL34">
        <v>0.74325984716415405</v>
      </c>
      <c r="AM34">
        <v>0.46189677715301514</v>
      </c>
      <c r="AN34">
        <v>0.46739375591278076</v>
      </c>
      <c r="AO34">
        <v>0.82064235210418701</v>
      </c>
      <c r="AP34">
        <v>0.23682627081871033</v>
      </c>
      <c r="AQ34">
        <v>0.56114155054092407</v>
      </c>
      <c r="AR34">
        <v>0.21805447340011597</v>
      </c>
      <c r="AS34">
        <v>0.49421694874763489</v>
      </c>
      <c r="AT34">
        <v>0.36243349313735962</v>
      </c>
      <c r="AU34">
        <v>0.55392062664031982</v>
      </c>
      <c r="AV34">
        <v>0.20134678483009338</v>
      </c>
      <c r="AW34">
        <v>0.4751485288143158</v>
      </c>
      <c r="AX34">
        <v>41</v>
      </c>
      <c r="AY34">
        <v>0.48937961459159851</v>
      </c>
      <c r="AZ34">
        <v>28</v>
      </c>
      <c r="BA34">
        <v>0.51275444030761719</v>
      </c>
      <c r="BB34">
        <v>53</v>
      </c>
      <c r="BC34">
        <v>0.65389847755432129</v>
      </c>
      <c r="BD34">
        <v>11</v>
      </c>
      <c r="BE34">
        <v>0.46155810356140137</v>
      </c>
      <c r="BF34">
        <v>15</v>
      </c>
      <c r="BG34">
        <v>0.53399848937988281</v>
      </c>
      <c r="BH34">
        <v>58</v>
      </c>
      <c r="BI34">
        <v>0.45916616916656494</v>
      </c>
      <c r="BJ34">
        <v>27</v>
      </c>
      <c r="BK34">
        <v>0.47646072506904602</v>
      </c>
      <c r="BL34">
        <v>43</v>
      </c>
      <c r="BM34">
        <v>0.40297946333885193</v>
      </c>
      <c r="BN34">
        <v>68</v>
      </c>
      <c r="BO34">
        <v>35</v>
      </c>
      <c r="BP34" s="212">
        <v>0.48830598592758179</v>
      </c>
      <c r="BQ34" s="30">
        <v>35</v>
      </c>
      <c r="BR34" s="34">
        <v>0.5126237422096297</v>
      </c>
      <c r="BS34" s="35">
        <v>38</v>
      </c>
      <c r="BT34" s="34">
        <v>0.49630152430176516</v>
      </c>
      <c r="BU34" s="35">
        <v>46</v>
      </c>
      <c r="BV34" s="34">
        <v>0.49564631573490164</v>
      </c>
      <c r="BW34">
        <v>28</v>
      </c>
      <c r="BX34" s="37">
        <v>0.47829104094404173</v>
      </c>
      <c r="BY34" s="214">
        <v>7936.3620000000001</v>
      </c>
    </row>
    <row r="35" spans="1:77" x14ac:dyDescent="0.25">
      <c r="A35" s="219" t="s">
        <v>326</v>
      </c>
      <c r="B35" t="s">
        <v>87</v>
      </c>
      <c r="C35" s="208">
        <v>0.49613821506500244</v>
      </c>
      <c r="D35">
        <v>34</v>
      </c>
      <c r="E35">
        <v>0.36170458793640137</v>
      </c>
      <c r="F35">
        <v>42</v>
      </c>
      <c r="G35">
        <v>0.53322052955627441</v>
      </c>
      <c r="H35">
        <v>37</v>
      </c>
      <c r="I35">
        <v>0.5093841552734375</v>
      </c>
      <c r="J35">
        <v>39</v>
      </c>
      <c r="K35">
        <v>0.58024364709854126</v>
      </c>
      <c r="L35">
        <v>28</v>
      </c>
      <c r="M35">
        <v>0.43368160724639893</v>
      </c>
      <c r="N35">
        <v>0.65997982025146484</v>
      </c>
      <c r="O35">
        <v>0.51304519176483154</v>
      </c>
      <c r="P35">
        <v>0.29551693797111511</v>
      </c>
      <c r="Q35">
        <v>0.61853986978530884</v>
      </c>
      <c r="R35">
        <v>0.77216929197311401</v>
      </c>
      <c r="S35">
        <v>0.33295324444770813</v>
      </c>
      <c r="T35">
        <v>0.38259932398796082</v>
      </c>
      <c r="U35">
        <v>0.32222756743431091</v>
      </c>
      <c r="V35">
        <v>0.53167134523391724</v>
      </c>
      <c r="W35">
        <v>0.45978859066963196</v>
      </c>
      <c r="X35">
        <v>0.50338882207870483</v>
      </c>
      <c r="Y35">
        <v>0.69097417593002319</v>
      </c>
      <c r="Z35">
        <v>0.50907284021377563</v>
      </c>
      <c r="AA35">
        <v>0.54319173097610474</v>
      </c>
      <c r="AB35">
        <v>0.40253046154975891</v>
      </c>
      <c r="AC35">
        <v>0.55196058750152588</v>
      </c>
      <c r="AD35">
        <v>0.68595588207244873</v>
      </c>
      <c r="AE35">
        <v>0.56016576290130615</v>
      </c>
      <c r="AF35">
        <v>0.4219948947429657</v>
      </c>
      <c r="AG35">
        <v>0.59187757968902588</v>
      </c>
      <c r="AH35">
        <v>8.9628368616104126E-2</v>
      </c>
      <c r="AI35">
        <v>0.47549998760223389</v>
      </c>
      <c r="AJ35">
        <v>0.233864426612854</v>
      </c>
      <c r="AK35">
        <v>0.74046939611434937</v>
      </c>
      <c r="AL35">
        <v>0.76752150058746338</v>
      </c>
      <c r="AM35">
        <v>0.60555976629257202</v>
      </c>
      <c r="AN35">
        <v>0.33510056138038635</v>
      </c>
      <c r="AO35">
        <v>0.76602441072463989</v>
      </c>
      <c r="AP35">
        <v>0.2326490581035614</v>
      </c>
      <c r="AQ35">
        <v>0.54362976551055908</v>
      </c>
      <c r="AR35">
        <v>0.164326012134552</v>
      </c>
      <c r="AS35">
        <v>0.50643759965896606</v>
      </c>
      <c r="AT35">
        <v>0.33580905199050903</v>
      </c>
      <c r="AU35">
        <v>0.76515072584152222</v>
      </c>
      <c r="AV35">
        <v>0.51601982116699219</v>
      </c>
      <c r="AW35">
        <v>0.4755558967590332</v>
      </c>
      <c r="AX35">
        <v>40</v>
      </c>
      <c r="AY35">
        <v>0.45426908135414124</v>
      </c>
      <c r="AZ35">
        <v>37</v>
      </c>
      <c r="BA35">
        <v>0.53644227981567383</v>
      </c>
      <c r="BB35">
        <v>39</v>
      </c>
      <c r="BC35">
        <v>0.55501925945281982</v>
      </c>
      <c r="BD35">
        <v>36</v>
      </c>
      <c r="BE35">
        <v>0.34771758317947388</v>
      </c>
      <c r="BF35">
        <v>64</v>
      </c>
      <c r="BG35">
        <v>0.61216282844543457</v>
      </c>
      <c r="BH35">
        <v>37</v>
      </c>
      <c r="BI35">
        <v>0.42665731906890869</v>
      </c>
      <c r="BJ35">
        <v>40</v>
      </c>
      <c r="BK35">
        <v>0.52656543254852295</v>
      </c>
      <c r="BL35">
        <v>27</v>
      </c>
      <c r="BM35">
        <v>0.53085428476333618</v>
      </c>
      <c r="BN35">
        <v>23</v>
      </c>
      <c r="BO35">
        <v>38</v>
      </c>
      <c r="BP35" s="212">
        <v>0.48214256763458252</v>
      </c>
      <c r="BQ35" s="30">
        <v>33</v>
      </c>
      <c r="BR35" s="34">
        <v>0.51537302384473438</v>
      </c>
      <c r="BS35" s="35">
        <v>28</v>
      </c>
      <c r="BT35" s="34">
        <v>0.51590627753107676</v>
      </c>
      <c r="BU35" s="35">
        <v>18</v>
      </c>
      <c r="BV35" s="34">
        <v>0.54080932239819102</v>
      </c>
      <c r="BW35">
        <v>35</v>
      </c>
      <c r="BX35" s="37">
        <v>0.45528941594429201</v>
      </c>
      <c r="BY35" s="215">
        <v>10458.769</v>
      </c>
    </row>
    <row r="36" spans="1:77" x14ac:dyDescent="0.25">
      <c r="A36" s="219" t="s">
        <v>359</v>
      </c>
      <c r="B36" t="s">
        <v>141</v>
      </c>
      <c r="C36" s="208">
        <v>0.49542251229286194</v>
      </c>
      <c r="D36">
        <v>35</v>
      </c>
      <c r="E36">
        <v>0.41511482000350952</v>
      </c>
      <c r="F36">
        <v>20</v>
      </c>
      <c r="G36">
        <v>0.51653176546096802</v>
      </c>
      <c r="H36">
        <v>43</v>
      </c>
      <c r="I36">
        <v>0.49814882874488831</v>
      </c>
      <c r="J36">
        <v>42</v>
      </c>
      <c r="K36">
        <v>0.55189460515975952</v>
      </c>
      <c r="L36">
        <v>45</v>
      </c>
      <c r="M36">
        <v>0.39790016412734985</v>
      </c>
      <c r="N36">
        <v>0.7763373851776123</v>
      </c>
      <c r="O36">
        <v>0.44824004173278809</v>
      </c>
      <c r="P36">
        <v>0.3629150390625</v>
      </c>
      <c r="Q36">
        <v>0.440643310546875</v>
      </c>
      <c r="R36">
        <v>0.81799370050430298</v>
      </c>
      <c r="S36">
        <v>0.4303773045539856</v>
      </c>
      <c r="T36">
        <v>0.31485110521316528</v>
      </c>
      <c r="U36">
        <v>0.32493925094604492</v>
      </c>
      <c r="V36">
        <v>0.55374151468276978</v>
      </c>
      <c r="W36">
        <v>0.48659375309944153</v>
      </c>
      <c r="X36">
        <v>0.56172680854797363</v>
      </c>
      <c r="Y36">
        <v>0.65793442726135254</v>
      </c>
      <c r="Z36">
        <v>0.28728377819061279</v>
      </c>
      <c r="AA36">
        <v>0.56757569313049316</v>
      </c>
      <c r="AB36">
        <v>0.32536759972572327</v>
      </c>
      <c r="AC36">
        <v>0.45149251818656921</v>
      </c>
      <c r="AD36">
        <v>0.62763667106628418</v>
      </c>
      <c r="AE36">
        <v>0.51545202732086182</v>
      </c>
      <c r="AF36">
        <v>0.94084829092025757</v>
      </c>
      <c r="AG36">
        <v>0.76465708017349243</v>
      </c>
      <c r="AH36">
        <v>7.0902720093727112E-2</v>
      </c>
      <c r="AI36">
        <v>0.51712501049041748</v>
      </c>
      <c r="AJ36">
        <v>0.52384239435195923</v>
      </c>
      <c r="AK36">
        <v>0.69120955467224121</v>
      </c>
      <c r="AL36">
        <v>0.85271173715591431</v>
      </c>
      <c r="AM36">
        <v>0.70500445365905762</v>
      </c>
      <c r="AN36">
        <v>0.31901010870933533</v>
      </c>
      <c r="AO36">
        <v>0.78046655654907227</v>
      </c>
      <c r="AP36">
        <v>0.17287696897983551</v>
      </c>
      <c r="AQ36">
        <v>0.4501587450504303</v>
      </c>
      <c r="AR36">
        <v>0.25839096307754517</v>
      </c>
      <c r="AS36">
        <v>0.4578087329864502</v>
      </c>
      <c r="AT36">
        <v>0.32385492324829102</v>
      </c>
      <c r="AU36">
        <v>0.52825886011123657</v>
      </c>
      <c r="AV36">
        <v>0.1290811151266098</v>
      </c>
      <c r="AW36">
        <v>0.49634814262390137</v>
      </c>
      <c r="AX36">
        <v>37</v>
      </c>
      <c r="AY36">
        <v>0.48175033926963806</v>
      </c>
      <c r="AZ36">
        <v>33</v>
      </c>
      <c r="BA36">
        <v>0.45954036712646484</v>
      </c>
      <c r="BB36">
        <v>72</v>
      </c>
      <c r="BC36">
        <v>0.6338573694229126</v>
      </c>
      <c r="BD36">
        <v>17</v>
      </c>
      <c r="BE36">
        <v>0.46913179755210876</v>
      </c>
      <c r="BF36">
        <v>13</v>
      </c>
      <c r="BG36">
        <v>0.64198398590087891</v>
      </c>
      <c r="BH36">
        <v>23</v>
      </c>
      <c r="BI36">
        <v>0.41547331213951111</v>
      </c>
      <c r="BJ36">
        <v>46</v>
      </c>
      <c r="BK36">
        <v>0.50096637010574341</v>
      </c>
      <c r="BL36">
        <v>39</v>
      </c>
      <c r="BM36">
        <v>0.359750896692276</v>
      </c>
      <c r="BN36">
        <v>75</v>
      </c>
      <c r="BO36">
        <v>34</v>
      </c>
      <c r="BP36" s="212">
        <v>0.48869806528091431</v>
      </c>
      <c r="BQ36" s="30">
        <v>32</v>
      </c>
      <c r="BR36" s="34">
        <v>0.51667318409172591</v>
      </c>
      <c r="BS36" s="35">
        <v>35</v>
      </c>
      <c r="BT36" s="34">
        <v>0.50534389758298615</v>
      </c>
      <c r="BU36" s="35">
        <v>21</v>
      </c>
      <c r="BV36" s="34">
        <v>0.53840352963091664</v>
      </c>
      <c r="BW36">
        <v>11</v>
      </c>
      <c r="BX36" s="37">
        <v>0.54825552412107936</v>
      </c>
      <c r="BY36" s="215">
        <v>10707.553</v>
      </c>
    </row>
    <row r="37" spans="1:77" x14ac:dyDescent="0.25">
      <c r="A37" s="220" t="s">
        <v>334</v>
      </c>
      <c r="B37" t="s">
        <v>98</v>
      </c>
      <c r="C37" s="208">
        <v>0.49499773979187012</v>
      </c>
      <c r="D37">
        <v>36</v>
      </c>
      <c r="E37">
        <v>0.38632652163505554</v>
      </c>
      <c r="F37">
        <v>34</v>
      </c>
      <c r="G37">
        <v>0.56955057382583618</v>
      </c>
      <c r="H37">
        <v>19</v>
      </c>
      <c r="I37">
        <v>0.42613577842712402</v>
      </c>
      <c r="J37">
        <v>74</v>
      </c>
      <c r="K37">
        <v>0.61845409870147705</v>
      </c>
      <c r="L37">
        <v>13</v>
      </c>
      <c r="M37">
        <v>0.56272053718566895</v>
      </c>
      <c r="N37">
        <v>0.20893251895904541</v>
      </c>
      <c r="O37">
        <v>0.61649060249328613</v>
      </c>
      <c r="P37">
        <v>0.32208949327468872</v>
      </c>
      <c r="Q37">
        <v>0.64327174425125122</v>
      </c>
      <c r="R37">
        <v>0.81789505481719971</v>
      </c>
      <c r="S37">
        <v>0.35215842723846436</v>
      </c>
      <c r="T37">
        <v>0.35846585035324097</v>
      </c>
      <c r="U37">
        <v>0.45991751551628113</v>
      </c>
      <c r="V37">
        <v>0.66315871477127075</v>
      </c>
      <c r="W37">
        <v>0.58359771966934204</v>
      </c>
      <c r="X37">
        <v>0.63071954250335693</v>
      </c>
      <c r="Y37">
        <v>0.65132534503936768</v>
      </c>
      <c r="Z37">
        <v>0.40329232811927795</v>
      </c>
      <c r="AA37">
        <v>0.62744390964508057</v>
      </c>
      <c r="AB37">
        <v>0.47480064630508423</v>
      </c>
      <c r="AC37">
        <v>0.4861026406288147</v>
      </c>
      <c r="AD37">
        <v>0.45298600196838379</v>
      </c>
      <c r="AE37">
        <v>0.44787856936454773</v>
      </c>
      <c r="AF37">
        <v>0.66803616285324097</v>
      </c>
      <c r="AG37">
        <v>0.86054420471191406</v>
      </c>
      <c r="AH37">
        <v>7.1487240493297577E-2</v>
      </c>
      <c r="AJ37">
        <v>0.22376812994480133</v>
      </c>
      <c r="AK37">
        <v>0.70334315299987793</v>
      </c>
      <c r="AL37">
        <v>0.68056309223175049</v>
      </c>
      <c r="AM37">
        <v>0.62502795457839966</v>
      </c>
      <c r="AN37">
        <v>0.25093463063240051</v>
      </c>
      <c r="AO37">
        <v>0.73533165454864502</v>
      </c>
      <c r="AP37">
        <v>0.16428077220916748</v>
      </c>
      <c r="AQ37">
        <v>0.49581968784332275</v>
      </c>
      <c r="AR37">
        <v>0.25072717666625977</v>
      </c>
      <c r="AS37">
        <v>0.46352994441986084</v>
      </c>
      <c r="AT37">
        <v>0.37262621521949768</v>
      </c>
      <c r="AU37">
        <v>0.8079875111579895</v>
      </c>
      <c r="AV37">
        <v>0.2973969578742981</v>
      </c>
      <c r="AW37">
        <v>0.4275583028793335</v>
      </c>
      <c r="AX37">
        <v>51</v>
      </c>
      <c r="AY37">
        <v>0.58434838056564331</v>
      </c>
      <c r="AZ37">
        <v>15</v>
      </c>
      <c r="BA37">
        <v>0.5392155647277832</v>
      </c>
      <c r="BB37">
        <v>38</v>
      </c>
      <c r="BC37">
        <v>0.51375085115432739</v>
      </c>
      <c r="BD37">
        <v>47</v>
      </c>
      <c r="BE37">
        <v>0.38526651263237</v>
      </c>
      <c r="BF37">
        <v>45</v>
      </c>
      <c r="BG37">
        <v>0.56496721506118774</v>
      </c>
      <c r="BH37">
        <v>52</v>
      </c>
      <c r="BI37">
        <v>0.41153982281684875</v>
      </c>
      <c r="BJ37">
        <v>49</v>
      </c>
      <c r="BK37">
        <v>0.54294776916503906</v>
      </c>
      <c r="BL37">
        <v>23</v>
      </c>
      <c r="BM37">
        <v>0.48538514971733093</v>
      </c>
      <c r="BN37">
        <v>45</v>
      </c>
      <c r="BO37">
        <v>43</v>
      </c>
      <c r="BP37" s="212">
        <v>0.47769114375114441</v>
      </c>
      <c r="BQ37" s="30">
        <v>47</v>
      </c>
      <c r="BR37" s="34">
        <v>0.48765110976440074</v>
      </c>
      <c r="BS37" s="35">
        <v>46</v>
      </c>
      <c r="BT37" s="34">
        <v>0.48432646892451181</v>
      </c>
      <c r="BU37" s="35">
        <v>49</v>
      </c>
      <c r="BV37" s="34">
        <v>0.49062839596273183</v>
      </c>
      <c r="BW37" t="s">
        <v>407</v>
      </c>
      <c r="BX37" s="36" t="s">
        <v>407</v>
      </c>
      <c r="BY37" s="214">
        <v>8345.93</v>
      </c>
    </row>
    <row r="38" spans="1:77" x14ac:dyDescent="0.25">
      <c r="A38" s="220" t="s">
        <v>399</v>
      </c>
      <c r="B38" t="s">
        <v>146</v>
      </c>
      <c r="C38" s="208">
        <v>0.49375304579734802</v>
      </c>
      <c r="D38">
        <v>37</v>
      </c>
      <c r="E38">
        <v>0.35678583383560181</v>
      </c>
      <c r="F38">
        <v>45</v>
      </c>
      <c r="G38">
        <v>0.51215142011642456</v>
      </c>
      <c r="H38">
        <v>46</v>
      </c>
      <c r="I38">
        <v>0.53670042753219604</v>
      </c>
      <c r="J38">
        <v>27</v>
      </c>
      <c r="K38">
        <v>0.55990701913833618</v>
      </c>
      <c r="L38">
        <v>40</v>
      </c>
      <c r="N38">
        <v>0.74551868438720703</v>
      </c>
      <c r="O38">
        <v>0.78480201959609985</v>
      </c>
      <c r="P38">
        <v>0.40502429008483887</v>
      </c>
      <c r="Q38">
        <v>0.70007920265197754</v>
      </c>
      <c r="R38">
        <v>0.85646843910217285</v>
      </c>
      <c r="S38">
        <v>0.52364355325698853</v>
      </c>
      <c r="T38">
        <v>0.10658863931894302</v>
      </c>
      <c r="U38">
        <v>0.10294146090745926</v>
      </c>
      <c r="V38">
        <v>0.38263523578643799</v>
      </c>
      <c r="W38">
        <v>0.26477476954460144</v>
      </c>
      <c r="X38">
        <v>0.28141996264457703</v>
      </c>
      <c r="Y38">
        <v>0.44610288739204407</v>
      </c>
      <c r="Z38">
        <v>0.49845254421234131</v>
      </c>
      <c r="AA38">
        <v>0.53380906581878662</v>
      </c>
      <c r="AB38">
        <v>0.34812361001968384</v>
      </c>
      <c r="AC38">
        <v>0.65430468320846558</v>
      </c>
      <c r="AD38">
        <v>0.57322955131530762</v>
      </c>
      <c r="AE38">
        <v>0.625</v>
      </c>
      <c r="AF38">
        <v>0.80837094783782959</v>
      </c>
      <c r="AG38">
        <v>0.59027767181396484</v>
      </c>
      <c r="AH38">
        <v>0.38209155201911926</v>
      </c>
      <c r="AI38">
        <v>0.45225000381469727</v>
      </c>
      <c r="AJ38">
        <v>0.2590772807598114</v>
      </c>
      <c r="AK38">
        <v>0.60671508312225342</v>
      </c>
      <c r="AL38">
        <v>0.83116388320922852</v>
      </c>
      <c r="AM38">
        <v>0.68508696556091309</v>
      </c>
      <c r="AN38">
        <v>0.57130968570709229</v>
      </c>
      <c r="AO38">
        <v>0.91314709186553955</v>
      </c>
      <c r="AP38">
        <v>0.22224165499210358</v>
      </c>
      <c r="AQ38">
        <v>0.39122167229652405</v>
      </c>
      <c r="AR38">
        <v>0.18325570225715637</v>
      </c>
      <c r="AS38">
        <v>0.46568819880485535</v>
      </c>
      <c r="AT38">
        <v>0.33850216865539551</v>
      </c>
      <c r="AU38">
        <v>0.34877467155456543</v>
      </c>
      <c r="AV38">
        <v>0.24790230393409729</v>
      </c>
      <c r="AW38">
        <v>0.64511501789093018</v>
      </c>
      <c r="AX38">
        <v>8</v>
      </c>
      <c r="AY38">
        <v>0.25794285535812378</v>
      </c>
      <c r="AZ38">
        <v>84</v>
      </c>
      <c r="BA38">
        <v>0.45662203431129456</v>
      </c>
      <c r="BB38">
        <v>73</v>
      </c>
      <c r="BC38">
        <v>0.6652262806892395</v>
      </c>
      <c r="BD38">
        <v>9</v>
      </c>
      <c r="BE38">
        <v>0.42092412710189819</v>
      </c>
      <c r="BF38">
        <v>30</v>
      </c>
      <c r="BG38">
        <v>0.67356890439987183</v>
      </c>
      <c r="BH38">
        <v>8</v>
      </c>
      <c r="BI38">
        <v>0.42746654152870178</v>
      </c>
      <c r="BJ38">
        <v>39</v>
      </c>
      <c r="BK38">
        <v>0.54669493436813354</v>
      </c>
      <c r="BL38">
        <v>21</v>
      </c>
      <c r="BM38">
        <v>0.35021683573722839</v>
      </c>
      <c r="BN38">
        <v>79</v>
      </c>
      <c r="BO38">
        <v>39</v>
      </c>
      <c r="BP38" s="212">
        <v>0.48105275630950928</v>
      </c>
      <c r="BQ38" s="30">
        <v>36</v>
      </c>
      <c r="BR38" s="34">
        <v>0.51233500256539033</v>
      </c>
      <c r="BS38" s="35">
        <v>43</v>
      </c>
      <c r="BT38" s="34">
        <v>0.48691868206665334</v>
      </c>
      <c r="BU38" s="35">
        <v>47</v>
      </c>
      <c r="BV38" s="34">
        <v>0.49502985084039869</v>
      </c>
      <c r="BW38">
        <v>46</v>
      </c>
      <c r="BX38" s="37">
        <v>0.41750360596780323</v>
      </c>
      <c r="BY38" s="214">
        <v>6311.3109999999997</v>
      </c>
    </row>
    <row r="39" spans="1:77" x14ac:dyDescent="0.25">
      <c r="A39" s="219" t="s">
        <v>379</v>
      </c>
      <c r="B39" t="s">
        <v>100</v>
      </c>
      <c r="C39" s="208">
        <v>0.49259021878242493</v>
      </c>
      <c r="D39">
        <v>38</v>
      </c>
      <c r="E39">
        <v>0.33910110592842102</v>
      </c>
      <c r="F39">
        <v>55</v>
      </c>
      <c r="G39">
        <v>0.51248997449874878</v>
      </c>
      <c r="H39">
        <v>45</v>
      </c>
      <c r="I39">
        <v>0.56087183952331543</v>
      </c>
      <c r="J39">
        <v>11</v>
      </c>
      <c r="K39">
        <v>0.55789804458618164</v>
      </c>
      <c r="L39">
        <v>42</v>
      </c>
      <c r="M39">
        <v>0.39325395226478577</v>
      </c>
      <c r="N39">
        <v>0.83626013994216919</v>
      </c>
      <c r="O39">
        <v>0.61548614501953125</v>
      </c>
      <c r="P39">
        <v>0.48364934325218201</v>
      </c>
      <c r="Q39">
        <v>0.54842960834503174</v>
      </c>
      <c r="R39">
        <v>0.84993988275527954</v>
      </c>
      <c r="S39">
        <v>0.48260101675987244</v>
      </c>
      <c r="T39">
        <v>0.21075056493282318</v>
      </c>
      <c r="U39">
        <v>0.18949022889137268</v>
      </c>
      <c r="V39">
        <v>0.46375060081481934</v>
      </c>
      <c r="W39">
        <v>0.32840502262115479</v>
      </c>
      <c r="X39">
        <v>0.3840293288230896</v>
      </c>
      <c r="Y39">
        <v>0.64141380786895752</v>
      </c>
      <c r="Z39">
        <v>0.56354814767837524</v>
      </c>
      <c r="AA39">
        <v>0.61363703012466431</v>
      </c>
      <c r="AB39">
        <v>0.51897948980331421</v>
      </c>
      <c r="AC39">
        <v>0.65245652198791504</v>
      </c>
      <c r="AD39">
        <v>0.73334550857543945</v>
      </c>
      <c r="AE39">
        <v>0.52240347862243652</v>
      </c>
      <c r="AF39">
        <v>0.48184403777122498</v>
      </c>
      <c r="AG39">
        <v>0.7763371467590332</v>
      </c>
      <c r="AH39">
        <v>4.3521467596292496E-2</v>
      </c>
      <c r="AI39">
        <v>0.4375</v>
      </c>
      <c r="AJ39">
        <v>0.33515980839729309</v>
      </c>
      <c r="AK39">
        <v>0.51144933700561523</v>
      </c>
      <c r="AL39">
        <v>0.89723390340805054</v>
      </c>
      <c r="AM39">
        <v>0.66333121061325073</v>
      </c>
      <c r="AN39">
        <v>0.42152947187423706</v>
      </c>
      <c r="AO39">
        <v>0.87941783666610718</v>
      </c>
      <c r="AP39">
        <v>0.35143005847930908</v>
      </c>
      <c r="AQ39">
        <v>0.58636629581451416</v>
      </c>
      <c r="AR39">
        <v>0.18531697988510132</v>
      </c>
      <c r="AS39">
        <v>0.42883384227752686</v>
      </c>
      <c r="AT39">
        <v>0.3088168203830719</v>
      </c>
      <c r="AU39">
        <v>0.36267954111099243</v>
      </c>
      <c r="AV39">
        <v>3.0650915578007698E-2</v>
      </c>
      <c r="AW39">
        <v>0.58216238021850586</v>
      </c>
      <c r="AX39">
        <v>18</v>
      </c>
      <c r="AY39">
        <v>0.3414188027381897</v>
      </c>
      <c r="AZ39">
        <v>69</v>
      </c>
      <c r="BA39">
        <v>0.58439463376998901</v>
      </c>
      <c r="BB39">
        <v>21</v>
      </c>
      <c r="BC39">
        <v>0.59751236438751221</v>
      </c>
      <c r="BD39">
        <v>22</v>
      </c>
      <c r="BE39">
        <v>0.39812961220741272</v>
      </c>
      <c r="BF39">
        <v>36</v>
      </c>
      <c r="BG39">
        <v>0.6233859658241272</v>
      </c>
      <c r="BH39">
        <v>31</v>
      </c>
      <c r="BI39">
        <v>0.50063276290893555</v>
      </c>
      <c r="BJ39">
        <v>17</v>
      </c>
      <c r="BK39">
        <v>0.52293026447296143</v>
      </c>
      <c r="BL39">
        <v>28</v>
      </c>
      <c r="BM39">
        <v>0.28274527192115784</v>
      </c>
      <c r="BN39">
        <v>86</v>
      </c>
      <c r="BO39">
        <v>36</v>
      </c>
      <c r="BP39" s="212">
        <v>0.48567718267440796</v>
      </c>
      <c r="BQ39" s="30">
        <v>21</v>
      </c>
      <c r="BR39" s="34">
        <v>0.54198345985756946</v>
      </c>
      <c r="BS39" s="35">
        <v>29</v>
      </c>
      <c r="BT39" s="34">
        <v>0.51585142766210446</v>
      </c>
      <c r="BU39" s="35">
        <v>20</v>
      </c>
      <c r="BV39" s="34">
        <v>0.54031213768405462</v>
      </c>
      <c r="BW39">
        <v>17</v>
      </c>
      <c r="BX39" s="37">
        <v>0.5163240595086237</v>
      </c>
      <c r="BY39" s="215">
        <v>23912.137999999999</v>
      </c>
    </row>
    <row r="40" spans="1:77" x14ac:dyDescent="0.25">
      <c r="A40" s="219" t="s">
        <v>333</v>
      </c>
      <c r="B40" t="s">
        <v>96</v>
      </c>
      <c r="C40" s="208">
        <v>0.48989394307136536</v>
      </c>
      <c r="D40">
        <v>39</v>
      </c>
      <c r="E40">
        <v>0.35466945171356201</v>
      </c>
      <c r="F40">
        <v>47</v>
      </c>
      <c r="G40">
        <v>0.54160118103027344</v>
      </c>
      <c r="H40">
        <v>34</v>
      </c>
      <c r="I40">
        <v>0.49064788222312927</v>
      </c>
      <c r="J40">
        <v>45</v>
      </c>
      <c r="K40">
        <v>0.57265722751617432</v>
      </c>
      <c r="L40">
        <v>35</v>
      </c>
      <c r="M40">
        <v>0.71205103397369385</v>
      </c>
      <c r="N40">
        <v>0.53203296661376953</v>
      </c>
      <c r="O40">
        <v>0.59083068370819092</v>
      </c>
      <c r="P40">
        <v>0.34853041172027588</v>
      </c>
      <c r="Q40">
        <v>0.52598142623901367</v>
      </c>
      <c r="R40">
        <v>0.78991073369979858</v>
      </c>
      <c r="S40">
        <v>0.3091697096824646</v>
      </c>
      <c r="T40">
        <v>0.34364280104637146</v>
      </c>
      <c r="U40">
        <v>0.4125896692276001</v>
      </c>
      <c r="V40">
        <v>0.51451623439788818</v>
      </c>
      <c r="W40">
        <v>0.45486927032470703</v>
      </c>
      <c r="X40">
        <v>0.56975525617599487</v>
      </c>
      <c r="Y40">
        <v>0.66878795623779297</v>
      </c>
      <c r="Z40">
        <v>0.53710496425628662</v>
      </c>
      <c r="AA40">
        <v>0.59992802143096924</v>
      </c>
      <c r="AB40">
        <v>0.39172309637069702</v>
      </c>
      <c r="AC40">
        <v>0.53599852323532104</v>
      </c>
      <c r="AD40">
        <v>0.57631874084472656</v>
      </c>
      <c r="AE40">
        <v>0.56214058399200439</v>
      </c>
      <c r="AF40">
        <v>0.47914561629295349</v>
      </c>
      <c r="AG40">
        <v>0.49045571684837341</v>
      </c>
      <c r="AH40">
        <v>0.12664468586444855</v>
      </c>
      <c r="AI40">
        <v>0.5625</v>
      </c>
      <c r="AJ40">
        <v>0.2821972668170929</v>
      </c>
      <c r="AK40">
        <v>0.61744332313537598</v>
      </c>
      <c r="AL40">
        <v>0.74330830574035645</v>
      </c>
      <c r="AM40">
        <v>0.5822598934173584</v>
      </c>
      <c r="AN40">
        <v>0.18668177723884583</v>
      </c>
      <c r="AO40">
        <v>0.69976300001144409</v>
      </c>
      <c r="AP40">
        <v>0.25098666548728943</v>
      </c>
      <c r="AQ40">
        <v>0.53464818000793457</v>
      </c>
      <c r="AR40">
        <v>0.16873800754547119</v>
      </c>
      <c r="AS40">
        <v>0.49084445834159851</v>
      </c>
      <c r="AT40">
        <v>0.34500774741172791</v>
      </c>
      <c r="AU40">
        <v>0.67806422710418701</v>
      </c>
      <c r="AV40">
        <v>0.42161080241203308</v>
      </c>
      <c r="AW40">
        <v>0.54586124420166016</v>
      </c>
      <c r="AX40">
        <v>25</v>
      </c>
      <c r="AY40">
        <v>0.48793262243270874</v>
      </c>
      <c r="AZ40">
        <v>29</v>
      </c>
      <c r="BA40">
        <v>0.54938602447509766</v>
      </c>
      <c r="BB40">
        <v>33</v>
      </c>
      <c r="BC40">
        <v>0.53840088844299316</v>
      </c>
      <c r="BD40">
        <v>41</v>
      </c>
      <c r="BE40">
        <v>0.36544942855834961</v>
      </c>
      <c r="BF40">
        <v>54</v>
      </c>
      <c r="BG40">
        <v>0.53242331743240356</v>
      </c>
      <c r="BH40">
        <v>59</v>
      </c>
      <c r="BI40">
        <v>0.41353395581245422</v>
      </c>
      <c r="BJ40">
        <v>48</v>
      </c>
      <c r="BK40">
        <v>0.49217617511749268</v>
      </c>
      <c r="BL40">
        <v>41</v>
      </c>
      <c r="BM40">
        <v>0.48388180136680603</v>
      </c>
      <c r="BN40">
        <v>46</v>
      </c>
      <c r="BO40">
        <v>48</v>
      </c>
      <c r="BP40" s="212">
        <v>0.47245088219642639</v>
      </c>
      <c r="BQ40" s="30">
        <v>43</v>
      </c>
      <c r="BR40" s="34">
        <v>0.49211916397727923</v>
      </c>
      <c r="BS40" s="35">
        <v>30</v>
      </c>
      <c r="BT40" s="34">
        <v>0.51518412332236752</v>
      </c>
      <c r="BU40" s="35">
        <v>43</v>
      </c>
      <c r="BV40" s="34">
        <v>0.49769704468870724</v>
      </c>
      <c r="BW40">
        <v>31</v>
      </c>
      <c r="BX40" s="37">
        <v>0.47271343486543693</v>
      </c>
      <c r="BY40" s="215">
        <v>11274.239</v>
      </c>
    </row>
    <row r="41" spans="1:77" x14ac:dyDescent="0.25">
      <c r="A41" s="220" t="s">
        <v>350</v>
      </c>
      <c r="B41" t="s">
        <v>128</v>
      </c>
      <c r="C41" s="208">
        <v>0.48819664120674133</v>
      </c>
      <c r="D41">
        <v>40</v>
      </c>
      <c r="E41">
        <v>0.33937168121337891</v>
      </c>
      <c r="F41">
        <v>54</v>
      </c>
      <c r="G41">
        <v>0.50759071111679077</v>
      </c>
      <c r="H41">
        <v>48</v>
      </c>
      <c r="I41">
        <v>0.51532018184661865</v>
      </c>
      <c r="J41">
        <v>36</v>
      </c>
      <c r="K41">
        <v>0.590503990650177</v>
      </c>
      <c r="L41">
        <v>24</v>
      </c>
      <c r="M41">
        <v>0.27428382635116577</v>
      </c>
      <c r="N41">
        <v>0.49807941913604736</v>
      </c>
      <c r="O41">
        <v>0.41074776649475098</v>
      </c>
      <c r="P41">
        <v>0.31087571382522583</v>
      </c>
      <c r="Q41">
        <v>0.45742934942245483</v>
      </c>
      <c r="R41">
        <v>0.78935414552688599</v>
      </c>
      <c r="S41">
        <v>0.28965628147125244</v>
      </c>
      <c r="T41">
        <v>0.21827903389930725</v>
      </c>
      <c r="U41">
        <v>0.47486019134521484</v>
      </c>
      <c r="V41">
        <v>0.50059008598327637</v>
      </c>
      <c r="W41">
        <v>0.64235293865203857</v>
      </c>
      <c r="X41">
        <v>0.49894225597381592</v>
      </c>
      <c r="Y41">
        <v>0.67106664180755615</v>
      </c>
      <c r="Z41">
        <v>0.50687605142593384</v>
      </c>
      <c r="AA41">
        <v>0.57830631732940674</v>
      </c>
      <c r="AB41">
        <v>0.4068598747253418</v>
      </c>
      <c r="AC41">
        <v>0.63278543949127197</v>
      </c>
      <c r="AD41">
        <v>0.54285717010498047</v>
      </c>
      <c r="AE41">
        <v>0.36565873026847839</v>
      </c>
      <c r="AF41">
        <v>0.45638981461524963</v>
      </c>
      <c r="AG41">
        <v>0.67842453718185425</v>
      </c>
      <c r="AH41">
        <v>0.15099048614501953</v>
      </c>
      <c r="AI41">
        <v>0.47549998760223389</v>
      </c>
      <c r="AJ41">
        <v>0.2773413360118866</v>
      </c>
      <c r="AK41">
        <v>0.64174902439117432</v>
      </c>
      <c r="AL41">
        <v>0.75930744409561157</v>
      </c>
      <c r="AM41">
        <v>0.65601885318756104</v>
      </c>
      <c r="AN41">
        <v>0.29408827424049377</v>
      </c>
      <c r="AO41">
        <v>0.77804595232009888</v>
      </c>
      <c r="AP41">
        <v>0.22008545696735382</v>
      </c>
      <c r="AQ41">
        <v>0.5352814793586731</v>
      </c>
      <c r="AR41">
        <v>0.18295998871326447</v>
      </c>
      <c r="AS41">
        <v>0.70589113235473633</v>
      </c>
      <c r="AT41">
        <v>0.66974127292633057</v>
      </c>
      <c r="AU41">
        <v>0.61479425430297852</v>
      </c>
      <c r="AV41">
        <v>0.40860891342163086</v>
      </c>
      <c r="AW41">
        <v>0.37349668145179749</v>
      </c>
      <c r="AX41">
        <v>55</v>
      </c>
      <c r="AY41">
        <v>0.52918636798858643</v>
      </c>
      <c r="AZ41">
        <v>20</v>
      </c>
      <c r="BA41">
        <v>0.54077720642089844</v>
      </c>
      <c r="BB41">
        <v>37</v>
      </c>
      <c r="BC41">
        <v>0.49942278861999512</v>
      </c>
      <c r="BD41">
        <v>49</v>
      </c>
      <c r="BE41">
        <v>0.39556407928466797</v>
      </c>
      <c r="BF41">
        <v>39</v>
      </c>
      <c r="BG41">
        <v>0.58779090642929077</v>
      </c>
      <c r="BH41">
        <v>48</v>
      </c>
      <c r="BI41">
        <v>0.42909321188926697</v>
      </c>
      <c r="BJ41">
        <v>38</v>
      </c>
      <c r="BK41">
        <v>0.43867969512939453</v>
      </c>
      <c r="BL41">
        <v>58</v>
      </c>
      <c r="BM41">
        <v>0.59975886344909668</v>
      </c>
      <c r="BN41">
        <v>5</v>
      </c>
      <c r="BO41">
        <v>33</v>
      </c>
      <c r="BP41" s="212">
        <v>0.489583820104599</v>
      </c>
      <c r="BQ41" s="30">
        <v>40</v>
      </c>
      <c r="BR41" s="34">
        <v>0.4985730436633859</v>
      </c>
      <c r="BS41" s="35">
        <v>33</v>
      </c>
      <c r="BT41" s="34">
        <v>0.50932967987724809</v>
      </c>
      <c r="BU41" s="35">
        <v>51</v>
      </c>
      <c r="BV41" s="34">
        <v>0.47864904808421682</v>
      </c>
      <c r="BW41">
        <v>38</v>
      </c>
      <c r="BX41" s="39">
        <v>0.44740327730624452</v>
      </c>
      <c r="BY41" s="214">
        <v>8950.0540000000001</v>
      </c>
    </row>
    <row r="42" spans="1:77" x14ac:dyDescent="0.25">
      <c r="A42" s="220" t="s">
        <v>343</v>
      </c>
      <c r="B42" t="s">
        <v>110</v>
      </c>
      <c r="C42" s="208">
        <v>0.48410215973854065</v>
      </c>
      <c r="D42">
        <v>41</v>
      </c>
      <c r="E42">
        <v>0.35116949677467346</v>
      </c>
      <c r="F42">
        <v>49</v>
      </c>
      <c r="G42">
        <v>0.56066393852233887</v>
      </c>
      <c r="H42">
        <v>23</v>
      </c>
      <c r="I42">
        <v>0.47607988119125366</v>
      </c>
      <c r="J42">
        <v>55</v>
      </c>
      <c r="K42">
        <v>0.54849535226821899</v>
      </c>
      <c r="L42">
        <v>46</v>
      </c>
      <c r="M42">
        <v>0.50472211837768555</v>
      </c>
      <c r="N42">
        <v>0.68015742301940918</v>
      </c>
      <c r="O42">
        <v>0.42948505282402039</v>
      </c>
      <c r="P42">
        <v>0.34927651286125183</v>
      </c>
      <c r="Q42">
        <v>0.5148470401763916</v>
      </c>
      <c r="R42">
        <v>0.81034308671951294</v>
      </c>
      <c r="S42">
        <v>0.40635856986045837</v>
      </c>
      <c r="T42">
        <v>0.26822873950004578</v>
      </c>
      <c r="U42">
        <v>0.19008341431617737</v>
      </c>
      <c r="V42">
        <v>0.42529755830764771</v>
      </c>
      <c r="W42">
        <v>0.47131136059761047</v>
      </c>
      <c r="X42">
        <v>0.44191473722457886</v>
      </c>
      <c r="Y42">
        <v>0.7180488109588623</v>
      </c>
      <c r="Z42">
        <v>0.36687082052230835</v>
      </c>
      <c r="AA42">
        <v>0.62809562683105469</v>
      </c>
      <c r="AB42">
        <v>0.25173658132553101</v>
      </c>
      <c r="AC42">
        <v>0.29537492990493774</v>
      </c>
      <c r="AD42">
        <v>0.5490909218788147</v>
      </c>
      <c r="AE42">
        <v>0.43083080649375916</v>
      </c>
      <c r="AF42">
        <v>0.6032029390335083</v>
      </c>
      <c r="AG42">
        <v>0.697867751121521</v>
      </c>
      <c r="AH42">
        <v>0.11771924793720245</v>
      </c>
      <c r="AI42">
        <v>0.47549998760223389</v>
      </c>
      <c r="AJ42">
        <v>0.43976619839668274</v>
      </c>
      <c r="AK42">
        <v>0.77374386787414551</v>
      </c>
      <c r="AL42">
        <v>0.79893589019775391</v>
      </c>
      <c r="AM42">
        <v>0.74300575256347656</v>
      </c>
      <c r="AN42">
        <v>0.23907566070556641</v>
      </c>
      <c r="AO42">
        <v>0.77137929201126099</v>
      </c>
      <c r="AP42">
        <v>0.191997230052948</v>
      </c>
      <c r="AQ42">
        <v>0.56493425369262695</v>
      </c>
      <c r="AR42">
        <v>0.25739243626594543</v>
      </c>
      <c r="AS42">
        <v>0.47039076685905457</v>
      </c>
      <c r="AT42">
        <v>0.34430676698684692</v>
      </c>
      <c r="AU42">
        <v>0.89645379781723022</v>
      </c>
      <c r="AV42">
        <v>0.30993175506591797</v>
      </c>
      <c r="AW42">
        <v>0.49091029167175293</v>
      </c>
      <c r="AX42">
        <v>38</v>
      </c>
      <c r="AY42">
        <v>0.38215178251266479</v>
      </c>
      <c r="AZ42">
        <v>56</v>
      </c>
      <c r="BA42">
        <v>0.49118795990943909</v>
      </c>
      <c r="BB42">
        <v>63</v>
      </c>
      <c r="BC42">
        <v>0.46962490677833557</v>
      </c>
      <c r="BD42">
        <v>56</v>
      </c>
      <c r="BE42">
        <v>0.43271329998970032</v>
      </c>
      <c r="BF42">
        <v>25</v>
      </c>
      <c r="BG42">
        <v>0.6386902928352356</v>
      </c>
      <c r="BH42">
        <v>24</v>
      </c>
      <c r="BI42">
        <v>0.44642579555511475</v>
      </c>
      <c r="BJ42">
        <v>33</v>
      </c>
      <c r="BK42">
        <v>0.49994435906410217</v>
      </c>
      <c r="BL42">
        <v>40</v>
      </c>
      <c r="BM42">
        <v>0.50527077913284302</v>
      </c>
      <c r="BN42">
        <v>32</v>
      </c>
      <c r="BO42">
        <v>40</v>
      </c>
      <c r="BP42" s="212">
        <v>0.48059085011482239</v>
      </c>
      <c r="BQ42" s="30">
        <v>44</v>
      </c>
      <c r="BR42" s="34">
        <v>0.49204752283725511</v>
      </c>
      <c r="BS42" s="35">
        <v>47</v>
      </c>
      <c r="BT42" s="34">
        <v>0.48417206737076274</v>
      </c>
      <c r="BU42" s="35">
        <v>30</v>
      </c>
      <c r="BV42" s="34">
        <v>0.51734952629794972</v>
      </c>
      <c r="BW42">
        <v>29</v>
      </c>
      <c r="BX42" s="37">
        <v>0.4771816580666739</v>
      </c>
      <c r="BY42" s="214">
        <v>7803.2539999999999</v>
      </c>
    </row>
    <row r="43" spans="1:77" x14ac:dyDescent="0.25">
      <c r="A43" s="219" t="s">
        <v>324</v>
      </c>
      <c r="B43" t="s">
        <v>85</v>
      </c>
      <c r="C43" s="208">
        <v>0.48381632566452026</v>
      </c>
      <c r="D43">
        <v>42</v>
      </c>
      <c r="E43">
        <v>0.39444476366043091</v>
      </c>
      <c r="F43">
        <v>25</v>
      </c>
      <c r="G43">
        <v>0.48629111051559448</v>
      </c>
      <c r="H43">
        <v>52</v>
      </c>
      <c r="I43">
        <v>0.49742051959037781</v>
      </c>
      <c r="J43">
        <v>43</v>
      </c>
      <c r="K43">
        <v>0.55710893869400024</v>
      </c>
      <c r="L43">
        <v>43</v>
      </c>
      <c r="M43">
        <v>0.4863506555557251</v>
      </c>
      <c r="N43">
        <v>0.62147301435470581</v>
      </c>
      <c r="O43">
        <v>0.44106122851371765</v>
      </c>
      <c r="P43">
        <v>0.30640318989753723</v>
      </c>
      <c r="Q43">
        <v>0.40758365392684937</v>
      </c>
      <c r="R43">
        <v>0.77879142761230469</v>
      </c>
      <c r="S43">
        <v>0.28734371066093445</v>
      </c>
      <c r="T43">
        <v>0.35668924450874329</v>
      </c>
      <c r="U43">
        <v>0.38157448172569275</v>
      </c>
      <c r="V43">
        <v>0.6265140175819397</v>
      </c>
      <c r="W43">
        <v>0.40424227714538574</v>
      </c>
      <c r="X43">
        <v>0.5999302864074707</v>
      </c>
      <c r="Y43">
        <v>0.66915839910507202</v>
      </c>
      <c r="Z43">
        <v>0.53059351444244385</v>
      </c>
      <c r="AA43">
        <v>0.55913573503494263</v>
      </c>
      <c r="AB43">
        <v>0.43653717637062073</v>
      </c>
      <c r="AC43">
        <v>0.53241902589797974</v>
      </c>
      <c r="AD43">
        <v>0.61839437484741211</v>
      </c>
      <c r="AE43">
        <v>0.43127900362014771</v>
      </c>
      <c r="AF43">
        <v>0.51182079315185547</v>
      </c>
      <c r="AG43">
        <v>0.60875731706619263</v>
      </c>
      <c r="AH43">
        <v>5.2590597420930862E-2</v>
      </c>
      <c r="AI43">
        <v>0.35049998760223389</v>
      </c>
      <c r="AJ43">
        <v>0.3780238926410675</v>
      </c>
      <c r="AK43">
        <v>0.70283973217010498</v>
      </c>
      <c r="AL43">
        <v>0.74571442604064941</v>
      </c>
      <c r="AM43">
        <v>0.61934655904769897</v>
      </c>
      <c r="AN43">
        <v>0.26848310232162476</v>
      </c>
      <c r="AO43">
        <v>0.75494289398193359</v>
      </c>
      <c r="AP43">
        <v>0.18626028299331665</v>
      </c>
      <c r="AQ43">
        <v>0.51513057947158813</v>
      </c>
      <c r="AR43">
        <v>0.23204497992992401</v>
      </c>
      <c r="AS43">
        <v>0.47035408020019531</v>
      </c>
      <c r="AT43">
        <v>0.31645289063453674</v>
      </c>
      <c r="AU43">
        <v>0.76858097314834595</v>
      </c>
      <c r="AV43">
        <v>0.46007028222084045</v>
      </c>
      <c r="AW43">
        <v>0.46382200717926025</v>
      </c>
      <c r="AX43">
        <v>46</v>
      </c>
      <c r="AY43">
        <v>0.50306528806686401</v>
      </c>
      <c r="AZ43">
        <v>25</v>
      </c>
      <c r="BA43">
        <v>0.54885619878768921</v>
      </c>
      <c r="BB43">
        <v>34</v>
      </c>
      <c r="BC43">
        <v>0.52347826957702637</v>
      </c>
      <c r="BD43">
        <v>44</v>
      </c>
      <c r="BE43">
        <v>0.34746795892715454</v>
      </c>
      <c r="BF43">
        <v>65</v>
      </c>
      <c r="BG43">
        <v>0.58409595489501953</v>
      </c>
      <c r="BH43">
        <v>50</v>
      </c>
      <c r="BI43">
        <v>0.4220946729183197</v>
      </c>
      <c r="BJ43">
        <v>42</v>
      </c>
      <c r="BK43">
        <v>0.45760202407836914</v>
      </c>
      <c r="BL43">
        <v>54</v>
      </c>
      <c r="BM43">
        <v>0.50386452674865723</v>
      </c>
      <c r="BN43">
        <v>34</v>
      </c>
      <c r="BO43">
        <v>49</v>
      </c>
      <c r="BP43" s="212">
        <v>0.46995446085929871</v>
      </c>
      <c r="BQ43" s="30">
        <v>41</v>
      </c>
      <c r="BR43" s="34">
        <v>0.49366367380936427</v>
      </c>
      <c r="BS43" s="35">
        <v>44</v>
      </c>
      <c r="BT43" s="34">
        <v>0.48480735330265723</v>
      </c>
      <c r="BU43" s="35">
        <v>39</v>
      </c>
      <c r="BV43" s="34">
        <v>0.50330385032291458</v>
      </c>
      <c r="BW43" t="s">
        <v>407</v>
      </c>
      <c r="BX43" s="36" t="s">
        <v>407</v>
      </c>
      <c r="BY43" s="215">
        <v>15433.859</v>
      </c>
    </row>
    <row r="44" spans="1:77" x14ac:dyDescent="0.25">
      <c r="A44" s="219" t="s">
        <v>335</v>
      </c>
      <c r="B44" t="s">
        <v>99</v>
      </c>
      <c r="C44" s="208">
        <v>0.48274973034858704</v>
      </c>
      <c r="D44">
        <v>43</v>
      </c>
      <c r="E44">
        <v>0.36827415227890015</v>
      </c>
      <c r="F44">
        <v>39</v>
      </c>
      <c r="G44">
        <v>0.53753656148910522</v>
      </c>
      <c r="H44">
        <v>35</v>
      </c>
      <c r="I44">
        <v>0.42976975440979004</v>
      </c>
      <c r="J44">
        <v>70</v>
      </c>
      <c r="K44">
        <v>0.59541839361190796</v>
      </c>
      <c r="L44">
        <v>22</v>
      </c>
      <c r="M44">
        <v>0.56939780712127686</v>
      </c>
      <c r="N44">
        <v>0.40928858518600464</v>
      </c>
      <c r="O44">
        <v>0.54981482028961182</v>
      </c>
      <c r="P44">
        <v>0.512348473072052</v>
      </c>
      <c r="Q44">
        <v>0.58992654085159302</v>
      </c>
      <c r="R44">
        <v>0.8451811671257019</v>
      </c>
      <c r="S44">
        <v>0.49486544728279114</v>
      </c>
      <c r="T44">
        <v>0.34311628341674805</v>
      </c>
      <c r="U44">
        <v>0.19032824039459229</v>
      </c>
      <c r="V44">
        <v>0.47245365381240845</v>
      </c>
      <c r="W44">
        <v>0.49789553880691528</v>
      </c>
      <c r="X44">
        <v>0.35154658555984497</v>
      </c>
      <c r="Y44">
        <v>0.70748269557952881</v>
      </c>
      <c r="Z44">
        <v>0.25278830528259277</v>
      </c>
      <c r="AA44">
        <v>0.64520448446273804</v>
      </c>
      <c r="AB44">
        <v>0.21186134219169617</v>
      </c>
      <c r="AC44">
        <v>0.58111447095870972</v>
      </c>
      <c r="AD44">
        <v>0.48858609795570374</v>
      </c>
      <c r="AE44">
        <v>0.58733528852462769</v>
      </c>
      <c r="AF44">
        <v>0.48199120163917542</v>
      </c>
      <c r="AG44">
        <v>0.64183515310287476</v>
      </c>
      <c r="AH44">
        <v>5.0348632037639618E-2</v>
      </c>
      <c r="AI44">
        <v>0.56987500190734863</v>
      </c>
      <c r="AJ44">
        <v>0.18813194334506989</v>
      </c>
      <c r="AK44">
        <v>0.83082711696624756</v>
      </c>
      <c r="AL44">
        <v>0.76174348592758179</v>
      </c>
      <c r="AM44">
        <v>0.63973939418792725</v>
      </c>
      <c r="AN44">
        <v>0.38118073344230652</v>
      </c>
      <c r="AO44">
        <v>0.80479174852371216</v>
      </c>
      <c r="AP44">
        <v>0.27357131242752075</v>
      </c>
      <c r="AQ44">
        <v>0.47308313846588135</v>
      </c>
      <c r="AR44">
        <v>0.66007852554321289</v>
      </c>
      <c r="AS44">
        <v>0.44306161999702454</v>
      </c>
      <c r="AT44">
        <v>0.31396666169166565</v>
      </c>
      <c r="AU44">
        <v>0.38001596927642822</v>
      </c>
      <c r="AV44">
        <v>0.18421235680580139</v>
      </c>
      <c r="AW44">
        <v>0.51021242141723633</v>
      </c>
      <c r="AX44">
        <v>31</v>
      </c>
      <c r="AY44">
        <v>0.37805598974227905</v>
      </c>
      <c r="AZ44">
        <v>58</v>
      </c>
      <c r="BA44">
        <v>0.45433419942855835</v>
      </c>
      <c r="BB44">
        <v>74</v>
      </c>
      <c r="BC44">
        <v>0.53475677967071533</v>
      </c>
      <c r="BD44">
        <v>43</v>
      </c>
      <c r="BE44">
        <v>0.36254769563674927</v>
      </c>
      <c r="BF44">
        <v>56</v>
      </c>
      <c r="BG44">
        <v>0.65337270498275757</v>
      </c>
      <c r="BH44">
        <v>16</v>
      </c>
      <c r="BI44">
        <v>0.55288118124008179</v>
      </c>
      <c r="BJ44">
        <v>8</v>
      </c>
      <c r="BK44">
        <v>0.56827235221862793</v>
      </c>
      <c r="BL44">
        <v>16</v>
      </c>
      <c r="BM44">
        <v>0.33031415939331055</v>
      </c>
      <c r="BN44">
        <v>82</v>
      </c>
      <c r="BO44">
        <v>27</v>
      </c>
      <c r="BP44" s="212">
        <v>0.5122104287147522</v>
      </c>
      <c r="BQ44" s="30">
        <v>30</v>
      </c>
      <c r="BR44" s="34">
        <v>0.51910218963487587</v>
      </c>
      <c r="BS44" s="35">
        <v>31</v>
      </c>
      <c r="BT44" s="34">
        <v>0.51343326869224137</v>
      </c>
      <c r="BU44" s="35">
        <v>36</v>
      </c>
      <c r="BV44" s="34">
        <v>0.50916158753200425</v>
      </c>
      <c r="BW44" t="s">
        <v>407</v>
      </c>
      <c r="BX44" s="38" t="s">
        <v>407</v>
      </c>
      <c r="BY44" s="215">
        <v>11380.701999999999</v>
      </c>
    </row>
    <row r="45" spans="1:77" x14ac:dyDescent="0.25">
      <c r="A45" s="219" t="s">
        <v>357</v>
      </c>
      <c r="B45" t="s">
        <v>108</v>
      </c>
      <c r="C45" s="208">
        <v>0.48066434264183044</v>
      </c>
      <c r="D45">
        <v>44</v>
      </c>
      <c r="E45">
        <v>0.33849859237670898</v>
      </c>
      <c r="F45">
        <v>56</v>
      </c>
      <c r="G45">
        <v>0.55311888456344604</v>
      </c>
      <c r="H45">
        <v>26</v>
      </c>
      <c r="I45">
        <v>0.48863986134529114</v>
      </c>
      <c r="J45">
        <v>47</v>
      </c>
      <c r="K45">
        <v>0.54240000247955322</v>
      </c>
      <c r="L45">
        <v>48</v>
      </c>
      <c r="M45">
        <v>0.42961117625236511</v>
      </c>
      <c r="N45">
        <v>0.59680509567260742</v>
      </c>
      <c r="O45">
        <v>0.45786839723587036</v>
      </c>
      <c r="P45">
        <v>0.23766271770000458</v>
      </c>
      <c r="Q45">
        <v>0.51348680257797241</v>
      </c>
      <c r="R45">
        <v>0.56708550453186035</v>
      </c>
      <c r="S45">
        <v>0.32899004220962524</v>
      </c>
      <c r="T45">
        <v>0.40062427520751953</v>
      </c>
      <c r="U45">
        <v>0.30154135823249817</v>
      </c>
      <c r="V45">
        <v>0.56632149219512939</v>
      </c>
      <c r="W45">
        <v>0.50188946723937988</v>
      </c>
      <c r="X45">
        <v>0.51158648729324341</v>
      </c>
      <c r="Y45">
        <v>0.65299654006958008</v>
      </c>
      <c r="Z45">
        <v>0.45333999395370483</v>
      </c>
      <c r="AA45">
        <v>0.49701899290084839</v>
      </c>
      <c r="AB45">
        <v>0.32157343626022339</v>
      </c>
      <c r="AC45">
        <v>0.61764794588088989</v>
      </c>
      <c r="AD45">
        <v>0.63388991355895996</v>
      </c>
      <c r="AE45">
        <v>0.62221086025238037</v>
      </c>
      <c r="AF45">
        <v>0.39474663138389587</v>
      </c>
      <c r="AG45">
        <v>0.47575035691261292</v>
      </c>
      <c r="AH45">
        <v>7.1433477103710175E-2</v>
      </c>
      <c r="AI45">
        <v>0.5625</v>
      </c>
      <c r="AJ45">
        <v>0.36797413229942322</v>
      </c>
      <c r="AK45">
        <v>0.64764434099197388</v>
      </c>
      <c r="AL45">
        <v>0.87187397480010986</v>
      </c>
      <c r="AM45">
        <v>0.74214315414428711</v>
      </c>
      <c r="AN45">
        <v>0.241715207695961</v>
      </c>
      <c r="AO45">
        <v>0.77140963077545166</v>
      </c>
      <c r="AP45">
        <v>0.16731426119804382</v>
      </c>
      <c r="AQ45">
        <v>0.54985308647155762</v>
      </c>
      <c r="AR45">
        <v>0.18354035913944244</v>
      </c>
      <c r="AS45">
        <v>0.47151196002960205</v>
      </c>
      <c r="AT45">
        <v>0.46969509124755859</v>
      </c>
      <c r="AU45">
        <v>0.71559590101242065</v>
      </c>
      <c r="AV45">
        <v>0.38706418871879578</v>
      </c>
      <c r="AW45">
        <v>0.43048685789108276</v>
      </c>
      <c r="AX45">
        <v>49</v>
      </c>
      <c r="AY45">
        <v>0.47033470869064331</v>
      </c>
      <c r="AZ45">
        <v>35</v>
      </c>
      <c r="BA45">
        <v>0.48123222589492798</v>
      </c>
      <c r="BB45">
        <v>68</v>
      </c>
      <c r="BC45">
        <v>0.56712383031845093</v>
      </c>
      <c r="BD45">
        <v>31</v>
      </c>
      <c r="BE45">
        <v>0.36941447854042053</v>
      </c>
      <c r="BF45">
        <v>49</v>
      </c>
      <c r="BG45">
        <v>0.62584418058395386</v>
      </c>
      <c r="BH45">
        <v>30</v>
      </c>
      <c r="BI45">
        <v>0.41802933812141418</v>
      </c>
      <c r="BJ45">
        <v>44</v>
      </c>
      <c r="BK45">
        <v>0.45254665613174438</v>
      </c>
      <c r="BL45">
        <v>55</v>
      </c>
      <c r="BM45">
        <v>0.51096677780151367</v>
      </c>
      <c r="BN45">
        <v>29</v>
      </c>
      <c r="BO45">
        <v>41</v>
      </c>
      <c r="BP45" s="212">
        <v>0.47934702038764954</v>
      </c>
      <c r="BQ45" s="30">
        <v>29</v>
      </c>
      <c r="BR45" s="34">
        <v>0.52080574567877291</v>
      </c>
      <c r="BS45" s="35">
        <v>34</v>
      </c>
      <c r="BT45" s="34">
        <v>0.50764127495651978</v>
      </c>
      <c r="BU45" s="35">
        <v>33</v>
      </c>
      <c r="BV45" s="34">
        <v>0.51310696435332748</v>
      </c>
      <c r="BW45">
        <v>22</v>
      </c>
      <c r="BX45" s="39">
        <v>0.50193184805943847</v>
      </c>
      <c r="BY45" s="215">
        <v>11669.066999999999</v>
      </c>
    </row>
    <row r="46" spans="1:77" x14ac:dyDescent="0.25">
      <c r="A46" s="219" t="s">
        <v>356</v>
      </c>
      <c r="B46" t="s">
        <v>149</v>
      </c>
      <c r="C46" s="208">
        <v>0.47835534811019897</v>
      </c>
      <c r="D46">
        <v>45</v>
      </c>
      <c r="E46">
        <v>0.3461749255657196</v>
      </c>
      <c r="F46">
        <v>52</v>
      </c>
      <c r="G46">
        <v>0.55875301361083984</v>
      </c>
      <c r="H46">
        <v>24</v>
      </c>
      <c r="I46">
        <v>0.47197070717811584</v>
      </c>
      <c r="J46">
        <v>58</v>
      </c>
      <c r="K46">
        <v>0.53652274608612061</v>
      </c>
      <c r="L46">
        <v>49</v>
      </c>
      <c r="M46">
        <v>0.55758535861968994</v>
      </c>
      <c r="N46">
        <v>0.821769118309021</v>
      </c>
      <c r="O46">
        <v>0.45946410298347473</v>
      </c>
      <c r="P46">
        <v>0.45460140705108643</v>
      </c>
      <c r="Q46">
        <v>0.24969896674156189</v>
      </c>
      <c r="R46">
        <v>0.67550194263458252</v>
      </c>
      <c r="S46">
        <v>0.46347364783287048</v>
      </c>
      <c r="T46">
        <v>0.13310360908508301</v>
      </c>
      <c r="U46">
        <v>0.52784210443496704</v>
      </c>
      <c r="V46">
        <v>0.68782484531402588</v>
      </c>
      <c r="W46">
        <v>0.57884770631790161</v>
      </c>
      <c r="X46">
        <v>0.64145392179489136</v>
      </c>
      <c r="Y46">
        <v>0.67876416444778442</v>
      </c>
      <c r="Z46">
        <v>0.16883614659309387</v>
      </c>
      <c r="AA46">
        <v>0.56906956434249878</v>
      </c>
      <c r="AB46">
        <v>0.34799206256866455</v>
      </c>
      <c r="AC46">
        <v>0.61443579196929932</v>
      </c>
      <c r="AD46">
        <v>0.52252441644668579</v>
      </c>
      <c r="AE46">
        <v>0.32903262972831726</v>
      </c>
      <c r="AF46">
        <v>0.48546996712684631</v>
      </c>
      <c r="AG46">
        <v>0.66363805532455444</v>
      </c>
      <c r="AH46">
        <v>2.6216624304652214E-2</v>
      </c>
      <c r="AI46">
        <v>0.828125</v>
      </c>
      <c r="AJ46">
        <v>0.37055718898773193</v>
      </c>
      <c r="AK46">
        <v>0.46505364775657654</v>
      </c>
      <c r="AL46">
        <v>0.54592031240463257</v>
      </c>
      <c r="AM46">
        <v>0.43941792845726013</v>
      </c>
      <c r="AN46">
        <v>0.3302142322063446</v>
      </c>
      <c r="AO46">
        <v>0.64149683713912964</v>
      </c>
      <c r="AP46">
        <v>0.46853134036064148</v>
      </c>
      <c r="AQ46">
        <v>0.69750416278839111</v>
      </c>
      <c r="AR46">
        <v>0.17168384790420532</v>
      </c>
      <c r="AS46">
        <v>0.43018990755081177</v>
      </c>
      <c r="AT46">
        <v>0.33061149716377258</v>
      </c>
      <c r="AU46">
        <v>0.66384232044219971</v>
      </c>
      <c r="AV46">
        <v>0.18049807846546173</v>
      </c>
      <c r="AW46">
        <v>0.57335501909255981</v>
      </c>
      <c r="AX46">
        <v>20</v>
      </c>
      <c r="AY46">
        <v>0.60899215936660767</v>
      </c>
      <c r="AZ46">
        <v>11</v>
      </c>
      <c r="BA46">
        <v>0.44116547703742981</v>
      </c>
      <c r="BB46">
        <v>76</v>
      </c>
      <c r="BC46">
        <v>0.48786568641662598</v>
      </c>
      <c r="BD46">
        <v>51</v>
      </c>
      <c r="BE46">
        <v>0.47213420271873474</v>
      </c>
      <c r="BF46">
        <v>10</v>
      </c>
      <c r="BG46">
        <v>0.44515153765678406</v>
      </c>
      <c r="BH46">
        <v>80</v>
      </c>
      <c r="BI46">
        <v>0.49480405449867249</v>
      </c>
      <c r="BJ46">
        <v>20</v>
      </c>
      <c r="BK46">
        <v>0.38044452667236328</v>
      </c>
      <c r="BL46">
        <v>67</v>
      </c>
      <c r="BM46">
        <v>0.40128543972969055</v>
      </c>
      <c r="BN46">
        <v>69</v>
      </c>
      <c r="BO46">
        <v>45</v>
      </c>
      <c r="BP46" s="212">
        <v>0.47643324732780457</v>
      </c>
      <c r="BQ46" s="30">
        <v>42</v>
      </c>
      <c r="BR46" s="34">
        <v>0.49351907708399956</v>
      </c>
      <c r="BS46" s="35">
        <v>50</v>
      </c>
      <c r="BT46" s="34">
        <v>0.47806357617501216</v>
      </c>
      <c r="BU46" s="35">
        <v>52</v>
      </c>
      <c r="BV46" s="34">
        <v>0.47677240754933869</v>
      </c>
      <c r="BW46" t="s">
        <v>407</v>
      </c>
      <c r="BX46" s="36" t="s">
        <v>407</v>
      </c>
      <c r="BY46" s="215">
        <v>12337.328</v>
      </c>
    </row>
    <row r="47" spans="1:77" x14ac:dyDescent="0.25">
      <c r="A47" s="219" t="s">
        <v>370</v>
      </c>
      <c r="B47" t="s">
        <v>75</v>
      </c>
      <c r="C47" s="208">
        <v>0.47726979851722717</v>
      </c>
      <c r="D47">
        <v>46</v>
      </c>
      <c r="E47">
        <v>0.39359629154205322</v>
      </c>
      <c r="F47">
        <v>28</v>
      </c>
      <c r="G47">
        <v>0.46760571002960205</v>
      </c>
      <c r="H47">
        <v>56</v>
      </c>
      <c r="I47">
        <v>0.45047688484191895</v>
      </c>
      <c r="J47">
        <v>63</v>
      </c>
      <c r="K47">
        <v>0.60192316770553589</v>
      </c>
      <c r="L47">
        <v>21</v>
      </c>
      <c r="M47">
        <v>0.19628153741359711</v>
      </c>
      <c r="N47">
        <v>0.34297603368759155</v>
      </c>
      <c r="O47">
        <v>0.48311227560043335</v>
      </c>
      <c r="P47">
        <v>0.32076919078826904</v>
      </c>
      <c r="Q47">
        <v>0.63608986139297485</v>
      </c>
      <c r="R47">
        <v>0.89906972646713257</v>
      </c>
      <c r="S47">
        <v>0.53849589824676514</v>
      </c>
      <c r="T47">
        <v>7.2877444326877594E-2</v>
      </c>
      <c r="U47">
        <v>0.4235636293888092</v>
      </c>
      <c r="V47">
        <v>0.57572424411773682</v>
      </c>
      <c r="W47">
        <v>0.44384768605232239</v>
      </c>
      <c r="X47">
        <v>0.40472006797790527</v>
      </c>
      <c r="Y47">
        <v>0.70968818664550781</v>
      </c>
      <c r="Z47">
        <v>0.21054950356483459</v>
      </c>
      <c r="AA47">
        <v>0.65235608816146851</v>
      </c>
      <c r="AB47">
        <v>0.48739069700241089</v>
      </c>
      <c r="AC47">
        <v>0.57409471273422241</v>
      </c>
      <c r="AD47">
        <v>0.66428571939468384</v>
      </c>
      <c r="AE47">
        <v>0.38573876023292542</v>
      </c>
      <c r="AF47">
        <v>0.86521434783935547</v>
      </c>
      <c r="AG47">
        <v>1</v>
      </c>
      <c r="AH47">
        <v>5.9325367212295532E-2</v>
      </c>
      <c r="AJ47">
        <v>0.22137339413166046</v>
      </c>
      <c r="AK47">
        <v>0.61514413356781006</v>
      </c>
      <c r="AL47">
        <v>0.67740046977996826</v>
      </c>
      <c r="AM47">
        <v>0.59293115139007568</v>
      </c>
      <c r="AN47">
        <v>0.4621010422706604</v>
      </c>
      <c r="AO47">
        <v>0.81661808490753174</v>
      </c>
      <c r="AP47">
        <v>0.27060708403587341</v>
      </c>
      <c r="AQ47">
        <v>0.41142436861991882</v>
      </c>
      <c r="AR47">
        <v>0.37246870994567871</v>
      </c>
      <c r="AS47">
        <v>0.44582852721214294</v>
      </c>
      <c r="AT47">
        <v>0.35435372591018677</v>
      </c>
      <c r="AU47">
        <v>0.2329394668340683</v>
      </c>
      <c r="AV47">
        <v>0.33545181155204773</v>
      </c>
      <c r="AW47">
        <v>0.33578476309776306</v>
      </c>
      <c r="AX47">
        <v>64</v>
      </c>
      <c r="AY47">
        <v>0.46196389198303223</v>
      </c>
      <c r="AZ47">
        <v>36</v>
      </c>
      <c r="BA47">
        <v>0.51499611139297485</v>
      </c>
      <c r="BB47">
        <v>52</v>
      </c>
      <c r="BC47">
        <v>0.62233340740203857</v>
      </c>
      <c r="BD47">
        <v>18</v>
      </c>
      <c r="BE47">
        <v>0.42689958214759827</v>
      </c>
      <c r="BF47">
        <v>27</v>
      </c>
      <c r="BG47">
        <v>0.58689421415328979</v>
      </c>
      <c r="BH47">
        <v>49</v>
      </c>
      <c r="BI47">
        <v>0.46777957677841187</v>
      </c>
      <c r="BJ47">
        <v>23</v>
      </c>
      <c r="BK47">
        <v>0.53663325309753418</v>
      </c>
      <c r="BL47">
        <v>25</v>
      </c>
      <c r="BM47">
        <v>0.34214338660240173</v>
      </c>
      <c r="BN47">
        <v>81</v>
      </c>
      <c r="BO47">
        <v>44</v>
      </c>
      <c r="BP47" s="212">
        <v>0.47665506601333618</v>
      </c>
      <c r="BQ47" s="30">
        <v>52</v>
      </c>
      <c r="BR47" s="34">
        <v>0.47223308247510559</v>
      </c>
      <c r="BS47" s="35">
        <v>39</v>
      </c>
      <c r="BT47" s="34">
        <v>0.49563041819241438</v>
      </c>
      <c r="BU47" s="35">
        <v>55</v>
      </c>
      <c r="BV47" s="34">
        <v>0.47038470231044199</v>
      </c>
      <c r="BW47" t="s">
        <v>407</v>
      </c>
      <c r="BX47" s="36" t="s">
        <v>407</v>
      </c>
      <c r="BY47" s="215">
        <v>11589.63</v>
      </c>
    </row>
    <row r="48" spans="1:77" x14ac:dyDescent="0.25">
      <c r="A48" s="222" t="s">
        <v>380</v>
      </c>
      <c r="B48" t="s">
        <v>102</v>
      </c>
      <c r="C48" s="208">
        <v>0.47361624240875244</v>
      </c>
      <c r="D48">
        <v>47</v>
      </c>
      <c r="E48">
        <v>0.35499262809753418</v>
      </c>
      <c r="F48">
        <v>46</v>
      </c>
      <c r="G48">
        <v>0.47902697324752808</v>
      </c>
      <c r="H48">
        <v>54</v>
      </c>
      <c r="I48">
        <v>0.5245136022567749</v>
      </c>
      <c r="J48">
        <v>32</v>
      </c>
      <c r="K48">
        <v>0.54272699356079102</v>
      </c>
      <c r="L48">
        <v>47</v>
      </c>
      <c r="M48">
        <v>6.1302151530981064E-2</v>
      </c>
      <c r="N48">
        <v>0.61632758378982544</v>
      </c>
      <c r="O48">
        <v>0.40944385528564453</v>
      </c>
      <c r="P48">
        <v>0.3578418493270874</v>
      </c>
      <c r="Q48">
        <v>0.4229244589805603</v>
      </c>
      <c r="R48">
        <v>0.84567373991012573</v>
      </c>
      <c r="S48">
        <v>0.34918585419654846</v>
      </c>
      <c r="T48">
        <v>0.27692511677742004</v>
      </c>
      <c r="U48">
        <v>0.28549236059188843</v>
      </c>
      <c r="V48">
        <v>0.53092145919799805</v>
      </c>
      <c r="W48">
        <v>0.25091397762298584</v>
      </c>
      <c r="X48">
        <v>0.46389541029930115</v>
      </c>
      <c r="Y48">
        <v>0.67933529615402222</v>
      </c>
      <c r="Z48">
        <v>0.44860741496086121</v>
      </c>
      <c r="AA48">
        <v>0.63778549432754517</v>
      </c>
      <c r="AB48">
        <v>0.41435098648071289</v>
      </c>
      <c r="AC48">
        <v>0.5436064600944519</v>
      </c>
      <c r="AD48">
        <v>0.64895480871200562</v>
      </c>
      <c r="AE48">
        <v>0.39223083853721619</v>
      </c>
      <c r="AF48">
        <v>0.56428968906402588</v>
      </c>
      <c r="AG48">
        <v>0.91043084859848022</v>
      </c>
      <c r="AH48">
        <v>0.14544372260570526</v>
      </c>
      <c r="AJ48">
        <v>0.19773651659488678</v>
      </c>
      <c r="AK48">
        <v>0.70580005645751953</v>
      </c>
      <c r="AL48">
        <v>0.8234139084815979</v>
      </c>
      <c r="AM48">
        <v>0.62898355722427368</v>
      </c>
      <c r="AN48">
        <v>0.41984173655509949</v>
      </c>
      <c r="AO48">
        <v>0.90269064903259277</v>
      </c>
      <c r="AP48">
        <v>0.16376291215419769</v>
      </c>
      <c r="AQ48">
        <v>0.54152405261993408</v>
      </c>
      <c r="AR48">
        <v>0.25667601823806763</v>
      </c>
      <c r="AS48">
        <v>0.37296080589294434</v>
      </c>
      <c r="AT48">
        <v>0.49751675128936768</v>
      </c>
      <c r="AU48">
        <v>0.62214803695678711</v>
      </c>
      <c r="AV48">
        <v>0.24337638914585114</v>
      </c>
      <c r="AW48">
        <v>0.36122885346412659</v>
      </c>
      <c r="AX48">
        <v>58</v>
      </c>
      <c r="AY48">
        <v>0.38280579447746277</v>
      </c>
      <c r="AZ48">
        <v>55</v>
      </c>
      <c r="BA48">
        <v>0.54501980543136597</v>
      </c>
      <c r="BB48">
        <v>35</v>
      </c>
      <c r="BC48">
        <v>0.53727042675018311</v>
      </c>
      <c r="BD48">
        <v>42</v>
      </c>
      <c r="BE48">
        <v>0.41787037253379822</v>
      </c>
      <c r="BF48">
        <v>31</v>
      </c>
      <c r="BG48">
        <v>0.64450979232788086</v>
      </c>
      <c r="BH48">
        <v>21</v>
      </c>
      <c r="BI48">
        <v>0.46616339683532715</v>
      </c>
      <c r="BJ48">
        <v>25</v>
      </c>
      <c r="BK48">
        <v>0.47367727756500244</v>
      </c>
      <c r="BL48">
        <v>44</v>
      </c>
      <c r="BM48">
        <v>0.43400049209594727</v>
      </c>
      <c r="BN48">
        <v>58</v>
      </c>
      <c r="BO48">
        <v>47</v>
      </c>
      <c r="BP48" s="212">
        <v>0.47477996349334717</v>
      </c>
      <c r="BQ48" s="30">
        <v>50</v>
      </c>
      <c r="BR48" s="34">
        <v>0.47669018525989426</v>
      </c>
      <c r="BS48" s="35">
        <v>55</v>
      </c>
      <c r="BT48" s="34">
        <v>0.46150159568221316</v>
      </c>
      <c r="BU48" s="35">
        <v>48</v>
      </c>
      <c r="BV48" s="34">
        <v>0.49158384077814127</v>
      </c>
      <c r="BW48" t="s">
        <v>407</v>
      </c>
      <c r="BX48" s="36" t="s">
        <v>407</v>
      </c>
      <c r="BY48" s="213">
        <v>3340.56</v>
      </c>
    </row>
    <row r="49" spans="1:77" x14ac:dyDescent="0.25">
      <c r="A49" s="224" t="s">
        <v>329</v>
      </c>
      <c r="B49" t="s">
        <v>91</v>
      </c>
      <c r="C49" s="208">
        <v>0.47265741229057312</v>
      </c>
      <c r="D49">
        <v>48</v>
      </c>
      <c r="E49">
        <v>0.37045124173164368</v>
      </c>
      <c r="F49">
        <v>38</v>
      </c>
      <c r="G49">
        <v>0.51411038637161255</v>
      </c>
      <c r="H49">
        <v>44</v>
      </c>
      <c r="I49">
        <v>0.50833010673522949</v>
      </c>
      <c r="J49">
        <v>40</v>
      </c>
      <c r="K49">
        <v>0.49773788452148438</v>
      </c>
      <c r="L49">
        <v>56</v>
      </c>
      <c r="M49">
        <v>0.43917211890220642</v>
      </c>
      <c r="N49">
        <v>0.61342573165893555</v>
      </c>
      <c r="O49">
        <v>0.47233957052230835</v>
      </c>
      <c r="P49">
        <v>0.33886319398880005</v>
      </c>
      <c r="Q49">
        <v>0.45416158437728882</v>
      </c>
      <c r="R49">
        <v>0.79389917850494385</v>
      </c>
      <c r="S49">
        <v>0.29825100302696228</v>
      </c>
      <c r="T49">
        <v>0.20657093822956085</v>
      </c>
      <c r="U49">
        <v>0.50337553024291992</v>
      </c>
      <c r="V49">
        <v>0.70245945453643799</v>
      </c>
      <c r="W49">
        <v>0.53900283575057983</v>
      </c>
      <c r="X49">
        <v>0.59954684972763062</v>
      </c>
      <c r="Y49">
        <v>0.57968407869338989</v>
      </c>
      <c r="Z49">
        <v>0.57037794589996338</v>
      </c>
      <c r="AA49">
        <v>0.50961226224899292</v>
      </c>
      <c r="AB49">
        <v>0.36464989185333252</v>
      </c>
      <c r="AC49">
        <v>0.33004984259605408</v>
      </c>
      <c r="AD49">
        <v>0.50106650590896606</v>
      </c>
      <c r="AE49">
        <v>0.5253937840461731</v>
      </c>
      <c r="AF49">
        <v>0.49927115440368652</v>
      </c>
      <c r="AG49">
        <v>0.59271901845932007</v>
      </c>
      <c r="AH49">
        <v>0.16368411481380463</v>
      </c>
      <c r="AI49">
        <v>0.50062501430511475</v>
      </c>
      <c r="AJ49">
        <v>0.44235402345657349</v>
      </c>
      <c r="AK49">
        <v>0.65886688232421875</v>
      </c>
      <c r="AL49">
        <v>0.66712731122970581</v>
      </c>
      <c r="AM49">
        <v>0.56149917840957642</v>
      </c>
      <c r="AN49">
        <v>0.21621420979499817</v>
      </c>
      <c r="AO49">
        <v>0.43897122144699097</v>
      </c>
      <c r="AP49">
        <v>0.18099644780158997</v>
      </c>
      <c r="AQ49">
        <v>0.4667588472366333</v>
      </c>
      <c r="AR49">
        <v>0.30510509014129639</v>
      </c>
      <c r="AS49">
        <v>0.4826405942440033</v>
      </c>
      <c r="AT49">
        <v>0.38193416595458984</v>
      </c>
      <c r="AU49">
        <v>0.75351083278656006</v>
      </c>
      <c r="AV49">
        <v>0.36148589849472046</v>
      </c>
      <c r="AW49">
        <v>0.46595016121864319</v>
      </c>
      <c r="AX49">
        <v>45</v>
      </c>
      <c r="AY49">
        <v>0.58609616756439209</v>
      </c>
      <c r="AZ49">
        <v>13</v>
      </c>
      <c r="BA49">
        <v>0.50608104467391968</v>
      </c>
      <c r="BB49">
        <v>56</v>
      </c>
      <c r="BC49">
        <v>0.46394532918930054</v>
      </c>
      <c r="BD49">
        <v>58</v>
      </c>
      <c r="BE49">
        <v>0.42484554648399353</v>
      </c>
      <c r="BF49">
        <v>29</v>
      </c>
      <c r="BG49">
        <v>0.52592688798904419</v>
      </c>
      <c r="BH49">
        <v>60</v>
      </c>
      <c r="BI49">
        <v>0.34795790910720825</v>
      </c>
      <c r="BJ49">
        <v>66</v>
      </c>
      <c r="BK49">
        <v>0.43822067975997925</v>
      </c>
      <c r="BL49">
        <v>60</v>
      </c>
      <c r="BM49">
        <v>0.49489286541938782</v>
      </c>
      <c r="BN49">
        <v>36</v>
      </c>
      <c r="BO49">
        <v>42</v>
      </c>
      <c r="BP49" s="212">
        <v>0.47822025418281555</v>
      </c>
      <c r="BQ49" s="30">
        <v>51</v>
      </c>
      <c r="BR49" s="34">
        <v>0.47380366848807409</v>
      </c>
      <c r="BS49" s="35">
        <v>52</v>
      </c>
      <c r="BT49" s="34">
        <v>0.47531204292513923</v>
      </c>
      <c r="BU49" s="35">
        <v>41</v>
      </c>
      <c r="BV49" s="34">
        <v>0.50214051994187348</v>
      </c>
      <c r="BW49">
        <v>32</v>
      </c>
      <c r="BX49" s="39">
        <v>0.46944910097935683</v>
      </c>
      <c r="BY49" s="214">
        <v>4307.9319999999998</v>
      </c>
    </row>
    <row r="50" spans="1:77" x14ac:dyDescent="0.25">
      <c r="A50" s="219" t="s">
        <v>337</v>
      </c>
      <c r="B50" t="s">
        <v>106</v>
      </c>
      <c r="C50" s="208">
        <v>0.46891343593597412</v>
      </c>
      <c r="D50">
        <v>49</v>
      </c>
      <c r="E50">
        <v>0.39550840854644775</v>
      </c>
      <c r="F50">
        <v>23</v>
      </c>
      <c r="G50">
        <v>0.47664684057235718</v>
      </c>
      <c r="H50">
        <v>55</v>
      </c>
      <c r="I50">
        <v>0.44645982980728149</v>
      </c>
      <c r="J50">
        <v>65</v>
      </c>
      <c r="K50">
        <v>0.5622175931930542</v>
      </c>
      <c r="L50">
        <v>38</v>
      </c>
      <c r="M50">
        <v>0.21126070618629456</v>
      </c>
      <c r="N50">
        <v>0.37432682514190674</v>
      </c>
      <c r="O50">
        <v>0.50493878126144409</v>
      </c>
      <c r="P50">
        <v>0.38622400164604187</v>
      </c>
      <c r="Q50">
        <v>0.51143252849578857</v>
      </c>
      <c r="R50">
        <v>0.80948573350906372</v>
      </c>
      <c r="S50">
        <v>0.4198126494884491</v>
      </c>
      <c r="T50">
        <v>0.43233361840248108</v>
      </c>
      <c r="U50">
        <v>0.2873472273349762</v>
      </c>
      <c r="V50">
        <v>0.53240448236465454</v>
      </c>
      <c r="W50">
        <v>0.25582015514373779</v>
      </c>
      <c r="X50">
        <v>0.37056198716163635</v>
      </c>
      <c r="Y50">
        <v>0.67295527458190918</v>
      </c>
      <c r="Z50">
        <v>0.38130262494087219</v>
      </c>
      <c r="AA50">
        <v>0.56239473819732666</v>
      </c>
      <c r="AB50">
        <v>0.32485997676849365</v>
      </c>
      <c r="AC50">
        <v>0.59289330244064331</v>
      </c>
      <c r="AD50">
        <v>0.45224112272262573</v>
      </c>
      <c r="AE50">
        <v>0.68031734228134155</v>
      </c>
      <c r="AF50">
        <v>0.54590803384780884</v>
      </c>
      <c r="AG50">
        <v>0.87188208103179932</v>
      </c>
      <c r="AH50">
        <v>3.1903516501188278E-2</v>
      </c>
      <c r="AJ50">
        <v>0.38632339239120483</v>
      </c>
      <c r="AK50">
        <v>0.71197521686553955</v>
      </c>
      <c r="AL50">
        <v>0.83266675472259521</v>
      </c>
      <c r="AM50">
        <v>0.52800232172012329</v>
      </c>
      <c r="AN50">
        <v>0.36735403537750244</v>
      </c>
      <c r="AO50">
        <v>0.79293680191040039</v>
      </c>
      <c r="AP50">
        <v>0.27794858813285828</v>
      </c>
      <c r="AQ50">
        <v>0.42014464735984802</v>
      </c>
      <c r="AR50">
        <v>0.50939565896987915</v>
      </c>
      <c r="AS50">
        <v>0.40727528929710388</v>
      </c>
      <c r="AT50">
        <v>0.32585880160331726</v>
      </c>
      <c r="AU50">
        <v>0.44174417853355408</v>
      </c>
      <c r="AV50">
        <v>0.23661506175994873</v>
      </c>
      <c r="AW50">
        <v>0.36918759346008301</v>
      </c>
      <c r="AX50">
        <v>57</v>
      </c>
      <c r="AY50">
        <v>0.36153346300125122</v>
      </c>
      <c r="AZ50">
        <v>63</v>
      </c>
      <c r="BA50">
        <v>0.48537814617156982</v>
      </c>
      <c r="BB50">
        <v>66</v>
      </c>
      <c r="BC50">
        <v>0.56783998012542725</v>
      </c>
      <c r="BD50">
        <v>30</v>
      </c>
      <c r="BE50">
        <v>0.43003633618354797</v>
      </c>
      <c r="BF50">
        <v>26</v>
      </c>
      <c r="BG50">
        <v>0.60999959707260132</v>
      </c>
      <c r="BH50">
        <v>38</v>
      </c>
      <c r="BI50">
        <v>0.50010645389556885</v>
      </c>
      <c r="BJ50">
        <v>18</v>
      </c>
      <c r="BK50">
        <v>0.54326611757278442</v>
      </c>
      <c r="BL50">
        <v>22</v>
      </c>
      <c r="BM50">
        <v>0.35287332534790039</v>
      </c>
      <c r="BN50">
        <v>78</v>
      </c>
      <c r="BO50">
        <v>46</v>
      </c>
      <c r="BP50" s="212">
        <v>0.47557428479194641</v>
      </c>
      <c r="BQ50" s="30">
        <v>59</v>
      </c>
      <c r="BR50" s="34">
        <v>0.44993501783586815</v>
      </c>
      <c r="BS50" s="35">
        <v>60</v>
      </c>
      <c r="BT50" s="34">
        <v>0.44733921557466899</v>
      </c>
      <c r="BU50" s="35">
        <v>69</v>
      </c>
      <c r="BV50" s="34">
        <v>0.43381223054342083</v>
      </c>
      <c r="BW50" t="s">
        <v>407</v>
      </c>
      <c r="BX50" s="36" t="s">
        <v>407</v>
      </c>
      <c r="BY50" s="215">
        <v>17706.452000000001</v>
      </c>
    </row>
    <row r="51" spans="1:77" x14ac:dyDescent="0.25">
      <c r="A51" s="220" t="s">
        <v>332</v>
      </c>
      <c r="B51" t="s">
        <v>97</v>
      </c>
      <c r="C51" s="208">
        <v>0.46486872434616089</v>
      </c>
      <c r="D51">
        <v>50</v>
      </c>
      <c r="E51">
        <v>0.32345014810562134</v>
      </c>
      <c r="F51">
        <v>61</v>
      </c>
      <c r="G51">
        <v>0.52337765693664551</v>
      </c>
      <c r="H51">
        <v>41</v>
      </c>
      <c r="I51">
        <v>0.51944661140441895</v>
      </c>
      <c r="J51">
        <v>34</v>
      </c>
      <c r="K51">
        <v>0.49320048093795776</v>
      </c>
      <c r="L51">
        <v>59</v>
      </c>
      <c r="M51">
        <v>0.55981868505477905</v>
      </c>
      <c r="N51">
        <v>0.95356297492980957</v>
      </c>
      <c r="O51">
        <v>0.56009477376937866</v>
      </c>
      <c r="P51">
        <v>0.17637556791305542</v>
      </c>
      <c r="Q51">
        <v>0.34879526495933533</v>
      </c>
      <c r="R51">
        <v>0.6838841438293457</v>
      </c>
      <c r="S51">
        <v>0.30497118830680847</v>
      </c>
      <c r="T51">
        <v>0.45420977473258972</v>
      </c>
      <c r="U51">
        <v>0.43853455781936646</v>
      </c>
      <c r="V51">
        <v>0.58823055028915405</v>
      </c>
      <c r="W51">
        <v>0.4384002685546875</v>
      </c>
      <c r="X51">
        <v>0.58813881874084473</v>
      </c>
      <c r="Y51">
        <v>0.69230026006698608</v>
      </c>
      <c r="Z51">
        <v>0.49937921762466431</v>
      </c>
      <c r="AA51">
        <v>0.55328148603439331</v>
      </c>
      <c r="AB51">
        <v>0.22296573221683502</v>
      </c>
      <c r="AC51">
        <v>0.3135296106338501</v>
      </c>
      <c r="AD51">
        <v>0.53276461362838745</v>
      </c>
      <c r="AE51">
        <v>0.57078731060028076</v>
      </c>
      <c r="AF51">
        <v>0.35811126232147217</v>
      </c>
      <c r="AG51">
        <v>0.48164179921150208</v>
      </c>
      <c r="AH51">
        <v>0.14452314376831055</v>
      </c>
      <c r="AI51">
        <v>0.5625</v>
      </c>
      <c r="AJ51">
        <v>0.44528704881668091</v>
      </c>
      <c r="AK51">
        <v>0.51496070623397827</v>
      </c>
      <c r="AL51">
        <v>0.68685787916183472</v>
      </c>
      <c r="AM51">
        <v>0.62638086080551147</v>
      </c>
      <c r="AN51">
        <v>0.23477247357368469</v>
      </c>
      <c r="AO51">
        <v>0.60738861560821533</v>
      </c>
      <c r="AP51">
        <v>0.3175179660320282</v>
      </c>
      <c r="AQ51">
        <v>0.53079885244369507</v>
      </c>
      <c r="AR51">
        <v>0.16169358789920807</v>
      </c>
      <c r="AS51">
        <v>0.48183494806289673</v>
      </c>
      <c r="AT51">
        <v>0.26829901337623596</v>
      </c>
      <c r="AU51">
        <v>0.56318408250808716</v>
      </c>
      <c r="AV51">
        <v>0.26949715614318848</v>
      </c>
      <c r="AW51">
        <v>0.56246298551559448</v>
      </c>
      <c r="AX51">
        <v>22</v>
      </c>
      <c r="AY51">
        <v>0.51332604885101318</v>
      </c>
      <c r="AZ51">
        <v>21</v>
      </c>
      <c r="BA51">
        <v>0.49198168516159058</v>
      </c>
      <c r="BB51">
        <v>62</v>
      </c>
      <c r="BC51">
        <v>0.44379818439483643</v>
      </c>
      <c r="BD51">
        <v>60</v>
      </c>
      <c r="BE51">
        <v>0.40848800539970398</v>
      </c>
      <c r="BF51">
        <v>33</v>
      </c>
      <c r="BG51">
        <v>0.5157429575920105</v>
      </c>
      <c r="BH51">
        <v>62</v>
      </c>
      <c r="BI51">
        <v>0.40434974431991577</v>
      </c>
      <c r="BJ51">
        <v>53</v>
      </c>
      <c r="BK51">
        <v>0.44796508550643921</v>
      </c>
      <c r="BL51">
        <v>57</v>
      </c>
      <c r="BM51">
        <v>0.39570379257202148</v>
      </c>
      <c r="BN51">
        <v>71</v>
      </c>
      <c r="BO51">
        <v>50</v>
      </c>
      <c r="BP51" s="212">
        <v>0.46212673187255859</v>
      </c>
      <c r="BQ51" s="30">
        <v>61</v>
      </c>
      <c r="BR51" s="34">
        <v>0.44443808942127039</v>
      </c>
      <c r="BS51" s="35">
        <v>56</v>
      </c>
      <c r="BT51" s="34">
        <v>0.46118380174432994</v>
      </c>
      <c r="BU51" s="35">
        <v>50</v>
      </c>
      <c r="BV51" s="34">
        <v>0.48247824204110445</v>
      </c>
      <c r="BW51">
        <v>26</v>
      </c>
      <c r="BX51" s="37">
        <v>0.47847262709069338</v>
      </c>
      <c r="BY51" s="214">
        <v>6542.5749999999998</v>
      </c>
    </row>
    <row r="52" spans="1:77" x14ac:dyDescent="0.25">
      <c r="A52" s="220" t="s">
        <v>395</v>
      </c>
      <c r="B52" t="s">
        <v>137</v>
      </c>
      <c r="C52" s="208">
        <v>0.4644044041633606</v>
      </c>
      <c r="D52">
        <v>51</v>
      </c>
      <c r="E52">
        <v>0.35087040066719055</v>
      </c>
      <c r="F52">
        <v>50</v>
      </c>
      <c r="G52">
        <v>0.45718979835510254</v>
      </c>
      <c r="H52">
        <v>59</v>
      </c>
      <c r="I52">
        <v>0.48963698744773865</v>
      </c>
      <c r="J52">
        <v>46</v>
      </c>
      <c r="K52">
        <v>0.55992043018341064</v>
      </c>
      <c r="L52">
        <v>39</v>
      </c>
      <c r="M52">
        <v>0.28660544753074646</v>
      </c>
      <c r="N52">
        <v>0.58462071418762207</v>
      </c>
      <c r="O52">
        <v>0.41169595718383789</v>
      </c>
      <c r="P52">
        <v>0.28690460324287415</v>
      </c>
      <c r="Q52">
        <v>0.50884485244750977</v>
      </c>
      <c r="R52">
        <v>0.77191412448883057</v>
      </c>
      <c r="S52">
        <v>0.21712061762809753</v>
      </c>
      <c r="T52">
        <v>0.3575405478477478</v>
      </c>
      <c r="U52">
        <v>0.46457827091217041</v>
      </c>
      <c r="V52">
        <v>0.573464035987854</v>
      </c>
      <c r="W52">
        <v>0.32428723573684692</v>
      </c>
      <c r="X52">
        <v>0.57354849576950073</v>
      </c>
      <c r="Y52">
        <v>0.7067221999168396</v>
      </c>
      <c r="Z52">
        <v>0.46889638900756836</v>
      </c>
      <c r="AA52">
        <v>0.69065183401107788</v>
      </c>
      <c r="AB52">
        <v>0.35409116744995117</v>
      </c>
      <c r="AC52">
        <v>0.53880834579467773</v>
      </c>
      <c r="AD52">
        <v>0.53505158424377441</v>
      </c>
      <c r="AE52">
        <v>0.43199095129966736</v>
      </c>
      <c r="AF52">
        <v>0.43461453914642334</v>
      </c>
      <c r="AG52">
        <v>0.59539413452148438</v>
      </c>
      <c r="AH52">
        <v>8.8131994009017944E-2</v>
      </c>
      <c r="AI52">
        <v>0.41299998760223389</v>
      </c>
      <c r="AJ52">
        <v>0.47317090630531311</v>
      </c>
      <c r="AK52">
        <v>0.69639450311660767</v>
      </c>
      <c r="AL52">
        <v>0.80888378620147705</v>
      </c>
      <c r="AM52">
        <v>0.6000245213508606</v>
      </c>
      <c r="AN52">
        <v>0.30246952176094055</v>
      </c>
      <c r="AO52">
        <v>0.78365814685821533</v>
      </c>
      <c r="AP52">
        <v>0.15593215823173523</v>
      </c>
      <c r="AQ52">
        <v>0.37242612242698669</v>
      </c>
      <c r="AR52">
        <v>0.19422845542430878</v>
      </c>
      <c r="AS52">
        <v>0.45827779173851013</v>
      </c>
      <c r="AT52">
        <v>0.4198380708694458</v>
      </c>
      <c r="AU52">
        <v>0.65351104736328125</v>
      </c>
      <c r="AV52">
        <v>0.1812654435634613</v>
      </c>
      <c r="AW52">
        <v>0.39245668053627014</v>
      </c>
      <c r="AX52">
        <v>54</v>
      </c>
      <c r="AY52">
        <v>0.48396950960159302</v>
      </c>
      <c r="AZ52">
        <v>32</v>
      </c>
      <c r="BA52">
        <v>0.55509042739868164</v>
      </c>
      <c r="BB52">
        <v>30</v>
      </c>
      <c r="BC52">
        <v>0.48511636257171631</v>
      </c>
      <c r="BD52">
        <v>52</v>
      </c>
      <c r="BE52">
        <v>0.39242425560951233</v>
      </c>
      <c r="BF52">
        <v>43</v>
      </c>
      <c r="BG52">
        <v>0.60194307565689087</v>
      </c>
      <c r="BH52">
        <v>42</v>
      </c>
      <c r="BI52">
        <v>0.37656122446060181</v>
      </c>
      <c r="BJ52">
        <v>57</v>
      </c>
      <c r="BK52">
        <v>0.46385502815246582</v>
      </c>
      <c r="BL52">
        <v>48</v>
      </c>
      <c r="BM52">
        <v>0.42822307348251343</v>
      </c>
      <c r="BN52">
        <v>59</v>
      </c>
      <c r="BO52">
        <v>53</v>
      </c>
      <c r="BP52" s="212">
        <v>0.44616881012916565</v>
      </c>
      <c r="BQ52" s="30">
        <v>49</v>
      </c>
      <c r="BR52" s="34">
        <v>0.48053460144928661</v>
      </c>
      <c r="BS52" s="35">
        <v>42</v>
      </c>
      <c r="BT52" s="34">
        <v>0.49194288812016129</v>
      </c>
      <c r="BU52" s="35">
        <v>35</v>
      </c>
      <c r="BV52" s="34">
        <v>0.51056392124250749</v>
      </c>
      <c r="BW52">
        <v>24</v>
      </c>
      <c r="BX52" s="39">
        <v>0.49472543310163086</v>
      </c>
      <c r="BY52" s="214">
        <v>8150.6229999999996</v>
      </c>
    </row>
    <row r="53" spans="1:77" x14ac:dyDescent="0.25">
      <c r="A53" s="220" t="s">
        <v>331</v>
      </c>
      <c r="B53" t="s">
        <v>94</v>
      </c>
      <c r="C53" s="208">
        <v>0.45929118990898132</v>
      </c>
      <c r="D53">
        <v>52</v>
      </c>
      <c r="E53">
        <v>0.35680094361305237</v>
      </c>
      <c r="F53">
        <v>44</v>
      </c>
      <c r="G53">
        <v>0.46422001719474792</v>
      </c>
      <c r="H53">
        <v>57</v>
      </c>
      <c r="I53">
        <v>0.44985374808311462</v>
      </c>
      <c r="J53">
        <v>64</v>
      </c>
      <c r="K53">
        <v>0.56629014015197754</v>
      </c>
      <c r="L53">
        <v>36</v>
      </c>
      <c r="M53">
        <v>0.51989215612411499</v>
      </c>
      <c r="N53">
        <v>0.45702695846557617</v>
      </c>
      <c r="O53">
        <v>0.45663458108901978</v>
      </c>
      <c r="P53">
        <v>0.19178497791290283</v>
      </c>
      <c r="Q53">
        <v>0.55062943696975708</v>
      </c>
      <c r="R53">
        <v>0.75344538688659668</v>
      </c>
      <c r="S53">
        <v>0.17847445607185364</v>
      </c>
      <c r="T53">
        <v>0.37418225407600403</v>
      </c>
      <c r="U53">
        <v>0.40374836325645447</v>
      </c>
      <c r="V53">
        <v>0.46201807260513306</v>
      </c>
      <c r="W53">
        <v>0.3648180365562439</v>
      </c>
      <c r="X53">
        <v>0.4163992702960968</v>
      </c>
      <c r="Y53">
        <v>0.6797829270362854</v>
      </c>
      <c r="Z53">
        <v>0.51151841878890991</v>
      </c>
      <c r="AA53">
        <v>0.57357674837112427</v>
      </c>
      <c r="AB53">
        <v>0.37255746126174927</v>
      </c>
      <c r="AC53">
        <v>0.52192020416259766</v>
      </c>
      <c r="AD53">
        <v>0.4197603166103363</v>
      </c>
      <c r="AE53">
        <v>0.42763406038284302</v>
      </c>
      <c r="AF53">
        <v>0.5611911416053772</v>
      </c>
      <c r="AG53">
        <v>0.58305853605270386</v>
      </c>
      <c r="AH53">
        <v>0.12089137732982635</v>
      </c>
      <c r="AI53">
        <v>0.35049998760223389</v>
      </c>
      <c r="AJ53">
        <v>0.21144649386405945</v>
      </c>
      <c r="AK53">
        <v>0.65866845846176147</v>
      </c>
      <c r="AL53">
        <v>0.79694473743438721</v>
      </c>
      <c r="AM53">
        <v>0.64140927791595459</v>
      </c>
      <c r="AN53">
        <v>0.35379204154014587</v>
      </c>
      <c r="AO53">
        <v>0.67593508958816528</v>
      </c>
      <c r="AP53">
        <v>0.1515403538942337</v>
      </c>
      <c r="AQ53">
        <v>0.43305027484893799</v>
      </c>
      <c r="AR53">
        <v>0.29422128200531006</v>
      </c>
      <c r="AS53">
        <v>0.50297588109970093</v>
      </c>
      <c r="AT53">
        <v>0.37553808093070984</v>
      </c>
      <c r="AU53">
        <v>0.75188261270523071</v>
      </c>
      <c r="AV53">
        <v>0.43563356995582581</v>
      </c>
      <c r="AW53">
        <v>0.40633466839790344</v>
      </c>
      <c r="AX53">
        <v>52</v>
      </c>
      <c r="AY53">
        <v>0.41174593567848206</v>
      </c>
      <c r="AZ53">
        <v>45</v>
      </c>
      <c r="BA53">
        <v>0.53435885906219482</v>
      </c>
      <c r="BB53">
        <v>41</v>
      </c>
      <c r="BC53">
        <v>0.48262643814086914</v>
      </c>
      <c r="BD53">
        <v>53</v>
      </c>
      <c r="BE53">
        <v>0.31647410988807678</v>
      </c>
      <c r="BF53">
        <v>74</v>
      </c>
      <c r="BG53">
        <v>0.61270362138748169</v>
      </c>
      <c r="BH53">
        <v>36</v>
      </c>
      <c r="BI53">
        <v>0.38868674635887146</v>
      </c>
      <c r="BJ53">
        <v>55</v>
      </c>
      <c r="BK53">
        <v>0.46418288350105286</v>
      </c>
      <c r="BL53">
        <v>47</v>
      </c>
      <c r="BM53">
        <v>0.51650750637054443</v>
      </c>
      <c r="BN53">
        <v>28</v>
      </c>
      <c r="BO53">
        <v>56</v>
      </c>
      <c r="BP53" s="212">
        <v>0.44127720594406128</v>
      </c>
      <c r="BQ53" s="30">
        <v>53</v>
      </c>
      <c r="BR53" s="34">
        <v>0.46683447521261606</v>
      </c>
      <c r="BS53" s="35">
        <v>59</v>
      </c>
      <c r="BT53" s="34">
        <v>0.44815532982665701</v>
      </c>
      <c r="BU53" s="35">
        <v>62</v>
      </c>
      <c r="BV53" s="34">
        <v>0.4491307722308685</v>
      </c>
      <c r="BW53">
        <v>36</v>
      </c>
      <c r="BX53" s="39">
        <v>0.45096655488815945</v>
      </c>
      <c r="BY53" s="214">
        <v>5065.8029999999999</v>
      </c>
    </row>
    <row r="54" spans="1:77" x14ac:dyDescent="0.25">
      <c r="A54" s="220" t="s">
        <v>371</v>
      </c>
      <c r="B54" t="s">
        <v>77</v>
      </c>
      <c r="C54" s="208">
        <v>0.4550536572933197</v>
      </c>
      <c r="D54">
        <v>53</v>
      </c>
      <c r="E54">
        <v>0.36603042483329773</v>
      </c>
      <c r="F54">
        <v>40</v>
      </c>
      <c r="G54">
        <v>0.45011329650878906</v>
      </c>
      <c r="H54">
        <v>60</v>
      </c>
      <c r="I54">
        <v>0.47278803586959839</v>
      </c>
      <c r="J54">
        <v>57</v>
      </c>
      <c r="K54">
        <v>0.53128284215927124</v>
      </c>
      <c r="L54">
        <v>52</v>
      </c>
      <c r="M54">
        <v>6.1153538525104523E-2</v>
      </c>
      <c r="N54">
        <v>0.50547152757644653</v>
      </c>
      <c r="O54">
        <v>0.42182669043540955</v>
      </c>
      <c r="P54">
        <v>0.24321804940700531</v>
      </c>
      <c r="Q54">
        <v>0.44179624319076538</v>
      </c>
      <c r="R54">
        <v>0.75139182806015015</v>
      </c>
      <c r="S54">
        <v>0.23073612153530121</v>
      </c>
      <c r="T54">
        <v>0.36849889159202576</v>
      </c>
      <c r="U54">
        <v>0.43130332231521606</v>
      </c>
      <c r="V54">
        <v>0.51151329278945923</v>
      </c>
      <c r="W54">
        <v>0.31634834408760071</v>
      </c>
      <c r="X54">
        <v>0.44223481416702271</v>
      </c>
      <c r="Y54">
        <v>0.67256712913513184</v>
      </c>
      <c r="Z54">
        <v>0.53392201662063599</v>
      </c>
      <c r="AA54">
        <v>0.51441735029220581</v>
      </c>
      <c r="AB54">
        <v>0.38441768288612366</v>
      </c>
      <c r="AC54">
        <v>0.53469854593276978</v>
      </c>
      <c r="AD54">
        <v>0.63564932346343994</v>
      </c>
      <c r="AE54">
        <v>0.46624362468719482</v>
      </c>
      <c r="AF54">
        <v>0.57551604509353638</v>
      </c>
      <c r="AG54">
        <v>0.49072155356407166</v>
      </c>
      <c r="AH54">
        <v>0.11606672406196594</v>
      </c>
      <c r="AI54">
        <v>0.44487500190734863</v>
      </c>
      <c r="AJ54">
        <v>0.16272388398647308</v>
      </c>
      <c r="AK54">
        <v>0.61443907022476196</v>
      </c>
      <c r="AL54">
        <v>0.75267618894577026</v>
      </c>
      <c r="AM54">
        <v>0.60494822263717651</v>
      </c>
      <c r="AN54">
        <v>0.24926838278770447</v>
      </c>
      <c r="AO54">
        <v>0.64044749736785889</v>
      </c>
      <c r="AP54">
        <v>0.12874667346477509</v>
      </c>
      <c r="AQ54">
        <v>0.32856017351150513</v>
      </c>
      <c r="AR54">
        <v>0.27899247407913208</v>
      </c>
      <c r="AS54">
        <v>0.89441889524459839</v>
      </c>
      <c r="AT54">
        <v>0.31965485215187073</v>
      </c>
      <c r="AU54">
        <v>0.72306418418884277</v>
      </c>
      <c r="AV54">
        <v>0.58940356969833374</v>
      </c>
      <c r="AW54">
        <v>0.30791744589805603</v>
      </c>
      <c r="AX54">
        <v>67</v>
      </c>
      <c r="AY54">
        <v>0.42534995079040527</v>
      </c>
      <c r="AZ54">
        <v>41</v>
      </c>
      <c r="BA54">
        <v>0.52633106708526611</v>
      </c>
      <c r="BB54">
        <v>45</v>
      </c>
      <c r="BC54">
        <v>0.55302691459655762</v>
      </c>
      <c r="BD54">
        <v>37</v>
      </c>
      <c r="BE54">
        <v>0.30359679460525513</v>
      </c>
      <c r="BF54">
        <v>76</v>
      </c>
      <c r="BG54">
        <v>0.55533295869827271</v>
      </c>
      <c r="BH54">
        <v>53</v>
      </c>
      <c r="BI54">
        <v>0.3441866934299469</v>
      </c>
      <c r="BJ54">
        <v>67</v>
      </c>
      <c r="BK54">
        <v>0.44810578227043152</v>
      </c>
      <c r="BL54">
        <v>56</v>
      </c>
      <c r="BM54">
        <v>0.63163536787033081</v>
      </c>
      <c r="BN54">
        <v>3</v>
      </c>
      <c r="BO54">
        <v>52</v>
      </c>
      <c r="BP54" s="212">
        <v>0.44810861349105835</v>
      </c>
      <c r="BQ54" s="30">
        <v>46</v>
      </c>
      <c r="BR54" s="34">
        <v>0.48814709165015302</v>
      </c>
      <c r="BS54" s="35">
        <v>45</v>
      </c>
      <c r="BT54" s="34">
        <v>0.48434976834128851</v>
      </c>
      <c r="BU54" s="35">
        <v>54</v>
      </c>
      <c r="BV54" s="34">
        <v>0.47329470163184095</v>
      </c>
      <c r="BW54">
        <v>40</v>
      </c>
      <c r="BX54" s="39">
        <v>0.43380907706238264</v>
      </c>
      <c r="BY54" s="214">
        <v>6874.3010000000004</v>
      </c>
    </row>
    <row r="55" spans="1:77" x14ac:dyDescent="0.25">
      <c r="A55" s="220" t="s">
        <v>330</v>
      </c>
      <c r="B55" t="s">
        <v>93</v>
      </c>
      <c r="C55" s="208">
        <v>0.45502206683158875</v>
      </c>
      <c r="D55">
        <v>54</v>
      </c>
      <c r="E55">
        <v>0.31284776329994202</v>
      </c>
      <c r="F55">
        <v>65</v>
      </c>
      <c r="G55">
        <v>0.46329396963119507</v>
      </c>
      <c r="H55">
        <v>58</v>
      </c>
      <c r="I55">
        <v>0.48133638501167297</v>
      </c>
      <c r="J55">
        <v>52</v>
      </c>
      <c r="K55">
        <v>0.56261014938354492</v>
      </c>
      <c r="L55">
        <v>37</v>
      </c>
      <c r="M55">
        <v>0.63160425424575806</v>
      </c>
      <c r="N55">
        <v>0.57787477970123291</v>
      </c>
      <c r="O55">
        <v>0.4383721649646759</v>
      </c>
      <c r="P55">
        <v>0.22925819456577301</v>
      </c>
      <c r="Q55">
        <v>0.57619744539260864</v>
      </c>
      <c r="R55">
        <v>0.75600260496139526</v>
      </c>
      <c r="S55">
        <v>0.17641894519329071</v>
      </c>
      <c r="T55">
        <v>0.33951586484909058</v>
      </c>
      <c r="U55">
        <v>0.30890911817550659</v>
      </c>
      <c r="V55">
        <v>0.63203930854797363</v>
      </c>
      <c r="W55">
        <v>0.38231927156448364</v>
      </c>
      <c r="X55">
        <v>0.4513128399848938</v>
      </c>
      <c r="Y55">
        <v>0.67608743906021118</v>
      </c>
      <c r="Z55">
        <v>0.50083446502685547</v>
      </c>
      <c r="AA55">
        <v>0.54484814405441284</v>
      </c>
      <c r="AB55">
        <v>0.26354840397834778</v>
      </c>
      <c r="AC55">
        <v>0.41903382539749146</v>
      </c>
      <c r="AD55">
        <v>0.41566261649131775</v>
      </c>
      <c r="AE55">
        <v>0.38408577442169189</v>
      </c>
      <c r="AF55">
        <v>0.40592199563980103</v>
      </c>
      <c r="AG55">
        <v>0.54890364408493042</v>
      </c>
      <c r="AH55">
        <v>0.16579630970954895</v>
      </c>
      <c r="AI55">
        <v>0.5</v>
      </c>
      <c r="AJ55">
        <v>0.28692695498466492</v>
      </c>
      <c r="AK55">
        <v>0.76112961769104004</v>
      </c>
      <c r="AL55">
        <v>0.72991716861724854</v>
      </c>
      <c r="AM55">
        <v>0.6144445538520813</v>
      </c>
      <c r="AN55">
        <v>0.29983681440353394</v>
      </c>
      <c r="AO55">
        <v>0.6647222638130188</v>
      </c>
      <c r="AP55">
        <v>0.13756632804870605</v>
      </c>
      <c r="AQ55">
        <v>0.44208934903144836</v>
      </c>
      <c r="AR55">
        <v>0.18520164489746094</v>
      </c>
      <c r="AS55">
        <v>0.47690397500991821</v>
      </c>
      <c r="AT55">
        <v>0.41633394360542297</v>
      </c>
      <c r="AU55">
        <v>0.68706750869750977</v>
      </c>
      <c r="AV55">
        <v>0.35410720109939575</v>
      </c>
      <c r="AW55">
        <v>0.46927735209465027</v>
      </c>
      <c r="AX55">
        <v>42</v>
      </c>
      <c r="AY55">
        <v>0.44364511966705322</v>
      </c>
      <c r="AZ55">
        <v>38</v>
      </c>
      <c r="BA55">
        <v>0.49632960557937622</v>
      </c>
      <c r="BB55">
        <v>60</v>
      </c>
      <c r="BC55">
        <v>0.40617606043815613</v>
      </c>
      <c r="BD55">
        <v>64</v>
      </c>
      <c r="BE55">
        <v>0.37540674209594727</v>
      </c>
      <c r="BF55">
        <v>47</v>
      </c>
      <c r="BG55">
        <v>0.60133206844329834</v>
      </c>
      <c r="BH55">
        <v>43</v>
      </c>
      <c r="BI55">
        <v>0.35739490389823914</v>
      </c>
      <c r="BJ55">
        <v>63</v>
      </c>
      <c r="BK55">
        <v>0.4620337188243866</v>
      </c>
      <c r="BL55">
        <v>51</v>
      </c>
      <c r="BM55">
        <v>0.48360314965248108</v>
      </c>
      <c r="BN55">
        <v>47</v>
      </c>
      <c r="BO55">
        <v>55</v>
      </c>
      <c r="BP55" s="212">
        <v>0.44251531362533569</v>
      </c>
      <c r="BQ55" s="30">
        <v>57</v>
      </c>
      <c r="BR55" s="34">
        <v>0.45665089518462421</v>
      </c>
      <c r="BS55" s="35">
        <v>58</v>
      </c>
      <c r="BT55" s="34">
        <v>0.44921876513000936</v>
      </c>
      <c r="BU55" s="35">
        <v>61</v>
      </c>
      <c r="BV55" s="34">
        <v>0.44950869240893265</v>
      </c>
      <c r="BW55">
        <v>34</v>
      </c>
      <c r="BX55" s="37">
        <v>0.45541336422877332</v>
      </c>
      <c r="BY55" s="214">
        <v>7418.866</v>
      </c>
    </row>
    <row r="56" spans="1:77" x14ac:dyDescent="0.25">
      <c r="A56" s="221" t="s">
        <v>354</v>
      </c>
      <c r="B56" t="s">
        <v>132</v>
      </c>
      <c r="C56" s="208">
        <v>0.45160412788391113</v>
      </c>
      <c r="D56">
        <v>55</v>
      </c>
      <c r="E56">
        <v>0.29925382137298584</v>
      </c>
      <c r="F56">
        <v>67</v>
      </c>
      <c r="G56">
        <v>0.53058242797851563</v>
      </c>
      <c r="H56">
        <v>38</v>
      </c>
      <c r="I56">
        <v>0.53094416856765747</v>
      </c>
      <c r="J56">
        <v>28</v>
      </c>
      <c r="K56">
        <v>0.4456360936164856</v>
      </c>
      <c r="L56">
        <v>67</v>
      </c>
      <c r="M56">
        <v>0.55040132999420166</v>
      </c>
      <c r="N56">
        <v>0.70381706953048706</v>
      </c>
      <c r="O56">
        <v>0.61655855178833008</v>
      </c>
      <c r="P56">
        <v>0.1392894834280014</v>
      </c>
      <c r="Q56">
        <v>0.38692894577980042</v>
      </c>
      <c r="R56">
        <v>0.73951518535614014</v>
      </c>
      <c r="S56">
        <v>0.2964937686920166</v>
      </c>
      <c r="T56">
        <v>0.33176445960998535</v>
      </c>
      <c r="U56">
        <v>6.9280460476875305E-2</v>
      </c>
      <c r="V56">
        <v>0.46542057394981384</v>
      </c>
      <c r="W56">
        <v>0.56523936986923218</v>
      </c>
      <c r="X56">
        <v>0.24155570566654205</v>
      </c>
      <c r="Y56">
        <v>0.68356621265411377</v>
      </c>
      <c r="Z56">
        <v>0.66657620668411255</v>
      </c>
      <c r="AA56">
        <v>0.75491183996200562</v>
      </c>
      <c r="AB56">
        <v>0.30945709347724915</v>
      </c>
      <c r="AC56">
        <v>0.31539252400398254</v>
      </c>
      <c r="AD56">
        <v>0.40756526589393616</v>
      </c>
      <c r="AE56">
        <v>0.52663540840148926</v>
      </c>
      <c r="AF56">
        <v>0.32692593336105347</v>
      </c>
      <c r="AG56">
        <v>0.36563301086425781</v>
      </c>
      <c r="AH56">
        <v>0.32290905714035034</v>
      </c>
      <c r="AI56">
        <v>0.31987500190734863</v>
      </c>
      <c r="AJ56">
        <v>0.46324306726455688</v>
      </c>
      <c r="AK56">
        <v>0.69973951578140259</v>
      </c>
      <c r="AL56">
        <v>0.68984371423721313</v>
      </c>
      <c r="AM56">
        <v>0.55208992958068848</v>
      </c>
      <c r="AN56">
        <v>0.25026446580886841</v>
      </c>
      <c r="AO56">
        <v>0.44531375169754028</v>
      </c>
      <c r="AP56">
        <v>0.2870103120803833</v>
      </c>
      <c r="AQ56">
        <v>0.55935835838317871</v>
      </c>
      <c r="AR56">
        <v>0.33872652053833008</v>
      </c>
      <c r="AS56">
        <v>0.4944690465927124</v>
      </c>
      <c r="AT56">
        <v>0.49584022164344788</v>
      </c>
      <c r="AU56">
        <v>0.5840795636177063</v>
      </c>
      <c r="AV56">
        <v>0.29205760359764099</v>
      </c>
      <c r="AW56">
        <v>0.50251662731170654</v>
      </c>
      <c r="AX56">
        <v>34</v>
      </c>
      <c r="AY56">
        <v>0.33537402749061584</v>
      </c>
      <c r="AZ56">
        <v>71</v>
      </c>
      <c r="BA56">
        <v>0.60362786054611206</v>
      </c>
      <c r="BB56">
        <v>10</v>
      </c>
      <c r="BC56">
        <v>0.39412978291511536</v>
      </c>
      <c r="BD56">
        <v>67</v>
      </c>
      <c r="BE56">
        <v>0.36791503429412842</v>
      </c>
      <c r="BF56">
        <v>51</v>
      </c>
      <c r="BG56">
        <v>0.54798442125320435</v>
      </c>
      <c r="BH56">
        <v>55</v>
      </c>
      <c r="BI56">
        <v>0.40760225057601929</v>
      </c>
      <c r="BJ56">
        <v>51</v>
      </c>
      <c r="BK56">
        <v>0.43867558240890503</v>
      </c>
      <c r="BL56">
        <v>59</v>
      </c>
      <c r="BM56">
        <v>0.46661162376403809</v>
      </c>
      <c r="BN56">
        <v>52</v>
      </c>
      <c r="BO56">
        <v>51</v>
      </c>
      <c r="BP56" s="212">
        <v>0.45181319117546082</v>
      </c>
      <c r="BQ56" s="30">
        <v>56</v>
      </c>
      <c r="BR56" s="34">
        <v>0.45862067852104688</v>
      </c>
      <c r="BS56" s="35">
        <v>53</v>
      </c>
      <c r="BT56" s="34">
        <v>0.46930477927835779</v>
      </c>
      <c r="BU56" s="35">
        <v>40</v>
      </c>
      <c r="BV56" s="34">
        <v>0.5025216987751201</v>
      </c>
      <c r="BW56">
        <v>18</v>
      </c>
      <c r="BX56" s="37">
        <v>0.51165799929705547</v>
      </c>
      <c r="BY56" s="213">
        <v>1894.491</v>
      </c>
    </row>
    <row r="57" spans="1:77" x14ac:dyDescent="0.25">
      <c r="A57" s="220" t="s">
        <v>346</v>
      </c>
      <c r="B57" t="s">
        <v>121</v>
      </c>
      <c r="C57" s="208">
        <v>0.45116215944290161</v>
      </c>
      <c r="D57">
        <v>56</v>
      </c>
      <c r="E57">
        <v>0.35444366931915283</v>
      </c>
      <c r="F57">
        <v>48</v>
      </c>
      <c r="G57">
        <v>0.43557882308959961</v>
      </c>
      <c r="H57">
        <v>65</v>
      </c>
      <c r="I57">
        <v>0.48160672187805176</v>
      </c>
      <c r="J57">
        <v>51</v>
      </c>
      <c r="K57">
        <v>0.53301942348480225</v>
      </c>
      <c r="L57">
        <v>50</v>
      </c>
      <c r="M57">
        <v>0.29700347781181335</v>
      </c>
      <c r="N57">
        <v>0.30062216520309448</v>
      </c>
      <c r="O57">
        <v>0.39964848756790161</v>
      </c>
      <c r="P57">
        <v>0.22841103374958038</v>
      </c>
      <c r="Q57">
        <v>0.63101702928543091</v>
      </c>
      <c r="R57">
        <v>0.77055072784423828</v>
      </c>
      <c r="S57">
        <v>0.26068863272666931</v>
      </c>
      <c r="T57">
        <v>0.34456571936607361</v>
      </c>
      <c r="U57">
        <v>0.37804830074310303</v>
      </c>
      <c r="V57">
        <v>0.47838795185089111</v>
      </c>
      <c r="W57">
        <v>0.22937288880348206</v>
      </c>
      <c r="X57">
        <v>0.34593245387077332</v>
      </c>
      <c r="Y57">
        <v>0.67864125967025757</v>
      </c>
      <c r="Z57">
        <v>0.46573162078857422</v>
      </c>
      <c r="AA57">
        <v>0.5298498272895813</v>
      </c>
      <c r="AB57">
        <v>0.39300587773323059</v>
      </c>
      <c r="AC57">
        <v>0.32549336552619934</v>
      </c>
      <c r="AD57">
        <v>0.74285715818405151</v>
      </c>
      <c r="AE57">
        <v>0.26317653059959412</v>
      </c>
      <c r="AF57">
        <v>0.65422117710113525</v>
      </c>
      <c r="AG57">
        <v>0.52921479940414429</v>
      </c>
      <c r="AH57">
        <v>0.14775882661342621</v>
      </c>
      <c r="AI57">
        <v>0.5</v>
      </c>
      <c r="AJ57">
        <v>0.22334617376327515</v>
      </c>
      <c r="AK57">
        <v>0.7643733024597168</v>
      </c>
      <c r="AL57">
        <v>0.80887460708618164</v>
      </c>
      <c r="AM57">
        <v>0.64768052101135254</v>
      </c>
      <c r="AN57">
        <v>0.30628854036331177</v>
      </c>
      <c r="AO57">
        <v>0.67313605546951294</v>
      </c>
      <c r="AP57">
        <v>0.1386106014251709</v>
      </c>
      <c r="AQ57">
        <v>0.29400670528411865</v>
      </c>
      <c r="AR57">
        <v>0.35444888472557068</v>
      </c>
      <c r="AS57">
        <v>0.52024722099304199</v>
      </c>
      <c r="AT57">
        <v>0.48106679320335388</v>
      </c>
      <c r="AU57">
        <v>0.79578590393066406</v>
      </c>
      <c r="AV57">
        <v>0.33977305889129639</v>
      </c>
      <c r="AW57">
        <v>0.30642127990722656</v>
      </c>
      <c r="AX57">
        <v>68</v>
      </c>
      <c r="AY57">
        <v>0.35793539881706238</v>
      </c>
      <c r="AZ57">
        <v>65</v>
      </c>
      <c r="BA57">
        <v>0.51680713891983032</v>
      </c>
      <c r="BB57">
        <v>51</v>
      </c>
      <c r="BC57">
        <v>0.49643707275390625</v>
      </c>
      <c r="BD57">
        <v>50</v>
      </c>
      <c r="BE57">
        <v>0.35007995367050171</v>
      </c>
      <c r="BF57">
        <v>63</v>
      </c>
      <c r="BG57">
        <v>0.63180422782897949</v>
      </c>
      <c r="BH57">
        <v>27</v>
      </c>
      <c r="BI57">
        <v>0.3650505542755127</v>
      </c>
      <c r="BJ57">
        <v>59</v>
      </c>
      <c r="BK57">
        <v>0.50170552730560303</v>
      </c>
      <c r="BL57">
        <v>38</v>
      </c>
      <c r="BM57">
        <v>0.53421825170516968</v>
      </c>
      <c r="BN57">
        <v>20</v>
      </c>
      <c r="BO57">
        <v>58</v>
      </c>
      <c r="BP57" s="212">
        <v>0.43917205929756165</v>
      </c>
      <c r="BQ57" s="30">
        <v>60</v>
      </c>
      <c r="BR57" s="34">
        <v>0.44717274105621208</v>
      </c>
      <c r="BS57" s="35">
        <v>51</v>
      </c>
      <c r="BT57" s="34">
        <v>0.47603572911160913</v>
      </c>
      <c r="BU57" s="35">
        <v>53</v>
      </c>
      <c r="BV57" s="34">
        <v>0.47330176241784822</v>
      </c>
      <c r="BW57" t="s">
        <v>407</v>
      </c>
      <c r="BX57" s="38" t="s">
        <v>407</v>
      </c>
      <c r="BY57" s="214">
        <v>5327.2160000000003</v>
      </c>
    </row>
    <row r="58" spans="1:77" x14ac:dyDescent="0.25">
      <c r="A58" s="219" t="s">
        <v>372</v>
      </c>
      <c r="B58" t="s">
        <v>79</v>
      </c>
      <c r="C58" s="208">
        <v>0.44920936226844788</v>
      </c>
      <c r="D58">
        <v>57</v>
      </c>
      <c r="E58">
        <v>0.37138482928276062</v>
      </c>
      <c r="F58">
        <v>37</v>
      </c>
      <c r="G58">
        <v>0.57192021608352661</v>
      </c>
      <c r="H58">
        <v>17</v>
      </c>
      <c r="I58">
        <v>0.35835680365562439</v>
      </c>
      <c r="J58">
        <v>86</v>
      </c>
      <c r="K58">
        <v>0.4951755702495575</v>
      </c>
      <c r="L58">
        <v>58</v>
      </c>
      <c r="M58">
        <v>0.29331117868423462</v>
      </c>
      <c r="N58">
        <v>7.4948981404304504E-2</v>
      </c>
      <c r="O58">
        <v>0.4623878002166748</v>
      </c>
      <c r="P58">
        <v>0.36660131812095642</v>
      </c>
      <c r="Q58">
        <v>0.17339669167995453</v>
      </c>
      <c r="R58">
        <v>0.79024386405944824</v>
      </c>
      <c r="S58">
        <v>0.50488489866256714</v>
      </c>
      <c r="T58">
        <v>0.19478471577167511</v>
      </c>
      <c r="U58">
        <v>0.43729168176651001</v>
      </c>
      <c r="V58">
        <v>0.5599745512008667</v>
      </c>
      <c r="W58">
        <v>0.60671728849411011</v>
      </c>
      <c r="X58">
        <v>0.73980855941772461</v>
      </c>
      <c r="Y58">
        <v>0.70477002859115601</v>
      </c>
      <c r="Z58">
        <v>0.38132175803184509</v>
      </c>
      <c r="AA58">
        <v>0.65060949325561523</v>
      </c>
      <c r="AB58">
        <v>0.39928328990936279</v>
      </c>
      <c r="AC58">
        <v>0.60577791929244995</v>
      </c>
      <c r="AD58">
        <v>0.39765697717666626</v>
      </c>
      <c r="AE58">
        <v>0.40156081318855286</v>
      </c>
      <c r="AF58">
        <v>0.49167937040328979</v>
      </c>
      <c r="AG58">
        <v>0.54242813587188721</v>
      </c>
      <c r="AH58">
        <v>1.680820994079113E-2</v>
      </c>
      <c r="AI58">
        <v>0.48912501335144043</v>
      </c>
      <c r="AJ58">
        <v>0.25418365001678467</v>
      </c>
      <c r="AK58">
        <v>0.57834327220916748</v>
      </c>
      <c r="AL58">
        <v>0.5407605767250061</v>
      </c>
      <c r="AM58">
        <v>0.63293862342834473</v>
      </c>
      <c r="AN58">
        <v>0.27641370892524719</v>
      </c>
      <c r="AO58">
        <v>0.60612618923187256</v>
      </c>
      <c r="AP58">
        <v>0.23414900898933411</v>
      </c>
      <c r="AQ58">
        <v>0.69790852069854736</v>
      </c>
      <c r="AR58">
        <v>0.23789313435554504</v>
      </c>
      <c r="AS58">
        <v>0.51513504981994629</v>
      </c>
      <c r="AT58">
        <v>0.22934739291667938</v>
      </c>
      <c r="AU58">
        <v>0.70114946365356445</v>
      </c>
      <c r="AV58">
        <v>0.38181567192077637</v>
      </c>
      <c r="AW58">
        <v>0.29931232333183289</v>
      </c>
      <c r="AX58">
        <v>70</v>
      </c>
      <c r="AY58">
        <v>0.58594799041748047</v>
      </c>
      <c r="AZ58">
        <v>14</v>
      </c>
      <c r="BA58">
        <v>0.53399616479873657</v>
      </c>
      <c r="BB58">
        <v>43</v>
      </c>
      <c r="BC58">
        <v>0.47416877746582031</v>
      </c>
      <c r="BD58">
        <v>55</v>
      </c>
      <c r="BE58">
        <v>0.32563623785972595</v>
      </c>
      <c r="BF58">
        <v>72</v>
      </c>
      <c r="BG58">
        <v>0.50711405277252197</v>
      </c>
      <c r="BH58">
        <v>65</v>
      </c>
      <c r="BI58">
        <v>0.44401919841766357</v>
      </c>
      <c r="BJ58">
        <v>34</v>
      </c>
      <c r="BK58">
        <v>0.41582754254341125</v>
      </c>
      <c r="BL58">
        <v>62</v>
      </c>
      <c r="BM58">
        <v>0.45686188340187073</v>
      </c>
      <c r="BN58">
        <v>55</v>
      </c>
      <c r="BO58">
        <v>57</v>
      </c>
      <c r="BP58" s="212">
        <v>0.4398999810218811</v>
      </c>
      <c r="BQ58" s="30">
        <v>48</v>
      </c>
      <c r="BR58" s="34">
        <v>0.48489583431782113</v>
      </c>
      <c r="BS58" s="35">
        <v>40</v>
      </c>
      <c r="BT58" s="34">
        <v>0.49474590908976374</v>
      </c>
      <c r="BU58" s="35">
        <v>27</v>
      </c>
      <c r="BV58" s="34">
        <v>0.53033356702253365</v>
      </c>
      <c r="BW58" t="s">
        <v>407</v>
      </c>
      <c r="BX58" s="38" t="s">
        <v>407</v>
      </c>
      <c r="BY58" s="215">
        <v>16238.992</v>
      </c>
    </row>
    <row r="59" spans="1:77" x14ac:dyDescent="0.25">
      <c r="A59" s="221" t="s">
        <v>336</v>
      </c>
      <c r="B59" t="s">
        <v>101</v>
      </c>
      <c r="C59" s="209">
        <v>0.4379657506942749</v>
      </c>
      <c r="D59">
        <v>58</v>
      </c>
      <c r="E59">
        <v>0.26398071646690369</v>
      </c>
      <c r="F59">
        <v>79</v>
      </c>
      <c r="G59">
        <v>0.50801026821136475</v>
      </c>
      <c r="H59">
        <v>47</v>
      </c>
      <c r="I59">
        <v>0.49380519986152649</v>
      </c>
      <c r="J59">
        <v>44</v>
      </c>
      <c r="K59">
        <v>0.48606681823730469</v>
      </c>
      <c r="L59">
        <v>60</v>
      </c>
      <c r="M59">
        <v>0.69041669368743896</v>
      </c>
      <c r="N59">
        <v>0.5172998309135437</v>
      </c>
      <c r="O59">
        <v>0.48888209462165833</v>
      </c>
      <c r="P59">
        <v>0.17359589040279388</v>
      </c>
      <c r="Q59">
        <v>0.31998509168624878</v>
      </c>
      <c r="R59">
        <v>0.65198582410812378</v>
      </c>
      <c r="S59">
        <v>0.23715746402740479</v>
      </c>
      <c r="T59">
        <v>0.20669198036193848</v>
      </c>
      <c r="U59">
        <v>0.31673350930213928</v>
      </c>
      <c r="V59">
        <v>0.50187712907791138</v>
      </c>
      <c r="W59">
        <v>0.35168197751045227</v>
      </c>
      <c r="X59">
        <v>0.37386637926101685</v>
      </c>
      <c r="Y59">
        <v>0.67901396751403809</v>
      </c>
      <c r="Z59">
        <v>0.44652238488197327</v>
      </c>
      <c r="AA59">
        <v>0.61700665950775146</v>
      </c>
      <c r="AB59">
        <v>0.27756673097610474</v>
      </c>
      <c r="AC59">
        <v>0.38482367992401123</v>
      </c>
      <c r="AD59">
        <v>0.62160217761993408</v>
      </c>
      <c r="AE59">
        <v>0.59235936403274536</v>
      </c>
      <c r="AF59">
        <v>0.4740678071975708</v>
      </c>
      <c r="AG59">
        <v>0.42071962356567383</v>
      </c>
      <c r="AH59">
        <v>0.29513776302337646</v>
      </c>
      <c r="AI59">
        <v>0.48812499642372131</v>
      </c>
      <c r="AJ59">
        <v>0.22235770523548126</v>
      </c>
      <c r="AK59">
        <v>0.66359686851501465</v>
      </c>
      <c r="AL59">
        <v>0.60165500640869141</v>
      </c>
      <c r="AM59">
        <v>0.51310044527053833</v>
      </c>
      <c r="AN59">
        <v>0.2212817370891571</v>
      </c>
      <c r="AO59">
        <v>0.41160902380943298</v>
      </c>
      <c r="AP59">
        <v>0.25460496544837952</v>
      </c>
      <c r="AQ59">
        <v>0.55714821815490723</v>
      </c>
      <c r="AR59">
        <v>0.22077502310276031</v>
      </c>
      <c r="AS59">
        <v>0.48770281672477722</v>
      </c>
      <c r="AT59">
        <v>0.55356168746948242</v>
      </c>
      <c r="AU59">
        <v>0.72663092613220215</v>
      </c>
      <c r="AV59">
        <v>0.20562313497066498</v>
      </c>
      <c r="AW59">
        <v>0.46754863858222961</v>
      </c>
      <c r="AX59">
        <v>44</v>
      </c>
      <c r="AY59">
        <v>0.38603973388671875</v>
      </c>
      <c r="AZ59">
        <v>54</v>
      </c>
      <c r="BA59">
        <v>0.5050274133682251</v>
      </c>
      <c r="BB59">
        <v>58</v>
      </c>
      <c r="BC59">
        <v>0.51821327209472656</v>
      </c>
      <c r="BD59">
        <v>46</v>
      </c>
      <c r="BE59">
        <v>0.35658502578735352</v>
      </c>
      <c r="BF59">
        <v>59</v>
      </c>
      <c r="BG59">
        <v>0.49990850687026978</v>
      </c>
      <c r="BH59">
        <v>66</v>
      </c>
      <c r="BI59">
        <v>0.36103430390357971</v>
      </c>
      <c r="BJ59">
        <v>62</v>
      </c>
      <c r="BK59">
        <v>0.35395509004592896</v>
      </c>
      <c r="BL59">
        <v>70</v>
      </c>
      <c r="BM59">
        <v>0.49337965250015259</v>
      </c>
      <c r="BN59">
        <v>37</v>
      </c>
      <c r="BO59">
        <v>60</v>
      </c>
      <c r="BP59" s="209">
        <v>0.42789611220359802</v>
      </c>
      <c r="BQ59" s="30">
        <v>65</v>
      </c>
      <c r="BR59" s="34">
        <v>0.41222990687953082</v>
      </c>
      <c r="BS59" s="35">
        <v>68</v>
      </c>
      <c r="BT59" s="34">
        <v>0.41649686580463985</v>
      </c>
      <c r="BU59" s="35">
        <v>58</v>
      </c>
      <c r="BV59" s="34">
        <v>0.4628933587192342</v>
      </c>
      <c r="BW59">
        <v>42</v>
      </c>
      <c r="BX59" s="39">
        <v>0.42925026942747219</v>
      </c>
      <c r="BY59" s="213">
        <v>3179.9470000000001</v>
      </c>
    </row>
    <row r="60" spans="1:77" x14ac:dyDescent="0.25">
      <c r="A60" s="223" t="s">
        <v>400</v>
      </c>
      <c r="B60" t="s">
        <v>147</v>
      </c>
      <c r="C60" s="209">
        <v>0.43415629863739014</v>
      </c>
      <c r="D60">
        <v>59</v>
      </c>
      <c r="E60">
        <v>0.32751640677452087</v>
      </c>
      <c r="F60">
        <v>59</v>
      </c>
      <c r="G60">
        <v>0.41538169980049133</v>
      </c>
      <c r="H60">
        <v>67</v>
      </c>
      <c r="I60">
        <v>0.48232173919677734</v>
      </c>
      <c r="J60">
        <v>50</v>
      </c>
      <c r="K60">
        <v>0.53185921907424927</v>
      </c>
      <c r="L60">
        <v>51</v>
      </c>
      <c r="N60">
        <v>0.31440404057502747</v>
      </c>
      <c r="O60">
        <v>0.43142727017402649</v>
      </c>
      <c r="P60">
        <v>0.29749208688735962</v>
      </c>
      <c r="Q60">
        <v>0.27879676222801208</v>
      </c>
      <c r="R60">
        <v>0.64557349681854248</v>
      </c>
      <c r="S60">
        <v>0.22520190477371216</v>
      </c>
      <c r="T60">
        <v>0.48536485433578491</v>
      </c>
      <c r="U60">
        <v>0.27404290437698364</v>
      </c>
      <c r="V60">
        <v>0.35957774519920349</v>
      </c>
      <c r="W60">
        <v>0.23704002797603607</v>
      </c>
      <c r="X60">
        <v>0.37966763973236084</v>
      </c>
      <c r="Y60">
        <v>0.51999998092651367</v>
      </c>
      <c r="Z60">
        <v>0.58310633897781372</v>
      </c>
      <c r="AA60">
        <v>0.27255883812904358</v>
      </c>
      <c r="AB60">
        <v>0.37343859672546387</v>
      </c>
      <c r="AC60">
        <v>0.63415741920471191</v>
      </c>
      <c r="AD60">
        <v>0.66787427663803101</v>
      </c>
      <c r="AE60">
        <v>0.43350937962532043</v>
      </c>
      <c r="AF60">
        <v>0.1719842255115509</v>
      </c>
      <c r="AG60">
        <v>0.70142394304275513</v>
      </c>
      <c r="AH60">
        <v>0.48766201734542847</v>
      </c>
      <c r="AI60">
        <v>0.375</v>
      </c>
      <c r="AJ60">
        <v>0.23944820463657379</v>
      </c>
      <c r="AK60">
        <v>0.7307465672492981</v>
      </c>
      <c r="AL60">
        <v>0.70728558301925659</v>
      </c>
      <c r="AM60">
        <v>0.63746309280395508</v>
      </c>
      <c r="AN60">
        <v>0.27917584776878357</v>
      </c>
      <c r="AO60">
        <v>0.78369402885437012</v>
      </c>
      <c r="AP60">
        <v>0.19083094596862793</v>
      </c>
      <c r="AQ60">
        <v>0.2941858172416687</v>
      </c>
      <c r="AR60">
        <v>0.14072525501251221</v>
      </c>
      <c r="AS60">
        <v>0.33201229572296143</v>
      </c>
      <c r="AT60">
        <v>0.38458117842674255</v>
      </c>
      <c r="AU60">
        <v>0.83204907178878784</v>
      </c>
      <c r="AV60">
        <v>0.58035099506378174</v>
      </c>
      <c r="AW60">
        <v>0.34777447581291199</v>
      </c>
      <c r="AX60">
        <v>62</v>
      </c>
      <c r="AY60">
        <v>0.31258207559585571</v>
      </c>
      <c r="AZ60">
        <v>76</v>
      </c>
      <c r="BA60">
        <v>0.43727594614028931</v>
      </c>
      <c r="BB60">
        <v>80</v>
      </c>
      <c r="BC60">
        <v>0.47688132524490356</v>
      </c>
      <c r="BD60">
        <v>54</v>
      </c>
      <c r="BE60">
        <v>0.45088353753089905</v>
      </c>
      <c r="BF60">
        <v>20</v>
      </c>
      <c r="BG60">
        <v>0.58866775035858154</v>
      </c>
      <c r="BH60">
        <v>47</v>
      </c>
      <c r="BI60">
        <v>0.35235899686813354</v>
      </c>
      <c r="BJ60">
        <v>65</v>
      </c>
      <c r="BK60">
        <v>0.40873426198959351</v>
      </c>
      <c r="BL60">
        <v>63</v>
      </c>
      <c r="BM60">
        <v>0.53224837779998779</v>
      </c>
      <c r="BN60">
        <v>21</v>
      </c>
      <c r="BO60">
        <v>61</v>
      </c>
      <c r="BP60" s="209">
        <v>0.41754859685897827</v>
      </c>
      <c r="BQ60" s="30">
        <v>55</v>
      </c>
      <c r="BR60" s="34">
        <v>0.46356765975769026</v>
      </c>
      <c r="BS60" s="35">
        <v>41</v>
      </c>
      <c r="BT60" s="34">
        <v>0.49310727072141386</v>
      </c>
      <c r="BU60" s="35">
        <v>56</v>
      </c>
      <c r="BV60" s="34">
        <v>0.46910460367783252</v>
      </c>
      <c r="BW60" t="s">
        <v>407</v>
      </c>
      <c r="BX60" s="38" t="s">
        <v>407</v>
      </c>
      <c r="BY60" s="215">
        <v>11033.821</v>
      </c>
    </row>
    <row r="61" spans="1:77" x14ac:dyDescent="0.25">
      <c r="A61" s="221" t="s">
        <v>345</v>
      </c>
      <c r="B61" t="s">
        <v>122</v>
      </c>
      <c r="C61" s="209">
        <v>0.43381878733634949</v>
      </c>
      <c r="D61">
        <v>60</v>
      </c>
      <c r="E61">
        <v>0.31754022836685181</v>
      </c>
      <c r="F61">
        <v>63</v>
      </c>
      <c r="G61">
        <v>0.44342446327209473</v>
      </c>
      <c r="H61">
        <v>63</v>
      </c>
      <c r="I61">
        <v>0.54296624660491943</v>
      </c>
      <c r="J61">
        <v>21</v>
      </c>
      <c r="K61">
        <v>0.43134424090385437</v>
      </c>
      <c r="L61">
        <v>69</v>
      </c>
      <c r="M61">
        <v>0.12564343214035034</v>
      </c>
      <c r="N61">
        <v>0.69583284854888916</v>
      </c>
      <c r="O61">
        <v>0.41131213307380676</v>
      </c>
      <c r="P61">
        <v>0.20704405009746552</v>
      </c>
      <c r="Q61">
        <v>0.4234892725944519</v>
      </c>
      <c r="R61">
        <v>0.75067442655563354</v>
      </c>
      <c r="S61">
        <v>0.29977315664291382</v>
      </c>
      <c r="T61">
        <v>0.37492179870605469</v>
      </c>
      <c r="U61">
        <v>0.17230664193630219</v>
      </c>
      <c r="V61">
        <v>0.60232460498809814</v>
      </c>
      <c r="W61">
        <v>0.43787693977355957</v>
      </c>
      <c r="X61">
        <v>0.35042089223861694</v>
      </c>
      <c r="Y61">
        <v>0.62369662523269653</v>
      </c>
      <c r="Z61">
        <v>0.64440208673477173</v>
      </c>
      <c r="AA61">
        <v>0.5068504810333252</v>
      </c>
      <c r="AB61">
        <v>0.45283222198486328</v>
      </c>
      <c r="AC61">
        <v>0.25517547130584717</v>
      </c>
      <c r="AD61">
        <v>0.57111603021621704</v>
      </c>
      <c r="AE61">
        <v>0.33776473999023438</v>
      </c>
      <c r="AF61">
        <v>0.42707294225692749</v>
      </c>
      <c r="AG61">
        <v>0.50666916370391846</v>
      </c>
      <c r="AH61">
        <v>0.26822638511657715</v>
      </c>
      <c r="AI61">
        <v>0.5</v>
      </c>
      <c r="AJ61">
        <v>0.19416400790214539</v>
      </c>
      <c r="AK61">
        <v>0.62410449981689453</v>
      </c>
      <c r="AL61">
        <v>0.73176538944244385</v>
      </c>
      <c r="AM61">
        <v>0.51998978853225708</v>
      </c>
      <c r="AN61">
        <v>0.28097480535507202</v>
      </c>
      <c r="AO61">
        <v>0.66173696517944336</v>
      </c>
      <c r="AP61">
        <v>0.13198976218700409</v>
      </c>
      <c r="AQ61">
        <v>0.33253508806228638</v>
      </c>
      <c r="AR61">
        <v>0.21010062098503113</v>
      </c>
      <c r="AS61">
        <v>0.48927617073059082</v>
      </c>
      <c r="AT61">
        <v>0.49036470055580139</v>
      </c>
      <c r="AU61">
        <v>0.64471781253814697</v>
      </c>
      <c r="AV61">
        <v>0.36033064126968384</v>
      </c>
      <c r="AW61">
        <v>0.35995811223983765</v>
      </c>
      <c r="AX61">
        <v>60</v>
      </c>
      <c r="AY61">
        <v>0.39073225855827332</v>
      </c>
      <c r="AZ61">
        <v>53</v>
      </c>
      <c r="BA61">
        <v>0.5569453239440918</v>
      </c>
      <c r="BB61">
        <v>27</v>
      </c>
      <c r="BC61">
        <v>0.39778229594230652</v>
      </c>
      <c r="BD61">
        <v>65</v>
      </c>
      <c r="BE61">
        <v>0.36726489663124084</v>
      </c>
      <c r="BF61">
        <v>52</v>
      </c>
      <c r="BG61">
        <v>0.53920865058898926</v>
      </c>
      <c r="BH61">
        <v>56</v>
      </c>
      <c r="BI61">
        <v>0.33409062027931213</v>
      </c>
      <c r="BJ61">
        <v>70</v>
      </c>
      <c r="BK61">
        <v>0.46221464872360229</v>
      </c>
      <c r="BL61">
        <v>50</v>
      </c>
      <c r="BM61">
        <v>0.49617233872413635</v>
      </c>
      <c r="BN61">
        <v>35</v>
      </c>
      <c r="BO61">
        <v>59</v>
      </c>
      <c r="BP61" s="209">
        <v>0.43267267942428589</v>
      </c>
      <c r="BQ61" s="30">
        <v>62</v>
      </c>
      <c r="BR61" s="34">
        <v>0.44054394722424672</v>
      </c>
      <c r="BS61" s="35">
        <v>61</v>
      </c>
      <c r="BT61" s="34">
        <v>0.4456046464440841</v>
      </c>
      <c r="BU61" s="35">
        <v>68</v>
      </c>
      <c r="BV61" s="34">
        <v>0.43630208391295217</v>
      </c>
      <c r="BW61">
        <v>50</v>
      </c>
      <c r="BX61" s="39">
        <v>0.40536776343327791</v>
      </c>
      <c r="BY61" s="213">
        <v>2440.152</v>
      </c>
    </row>
    <row r="62" spans="1:77" x14ac:dyDescent="0.25">
      <c r="A62" s="221" t="s">
        <v>355</v>
      </c>
      <c r="B62" t="s">
        <v>134</v>
      </c>
      <c r="C62" s="209">
        <v>0.42685115337371826</v>
      </c>
      <c r="D62">
        <v>61</v>
      </c>
      <c r="E62">
        <v>0.31372913718223572</v>
      </c>
      <c r="F62">
        <v>64</v>
      </c>
      <c r="G62">
        <v>0.50610601902008057</v>
      </c>
      <c r="H62">
        <v>49</v>
      </c>
      <c r="I62">
        <v>0.43167603015899658</v>
      </c>
      <c r="J62">
        <v>69</v>
      </c>
      <c r="K62">
        <v>0.45589345693588257</v>
      </c>
      <c r="L62">
        <v>64</v>
      </c>
      <c r="M62">
        <v>0.58598518371582031</v>
      </c>
      <c r="N62">
        <v>0.41378486156463623</v>
      </c>
      <c r="O62">
        <v>0.53026050329208374</v>
      </c>
      <c r="P62">
        <v>0.19353042542934418</v>
      </c>
      <c r="Q62">
        <v>0.32720538973808289</v>
      </c>
      <c r="R62">
        <v>0.74368762969970703</v>
      </c>
      <c r="S62">
        <v>0.28820303082466125</v>
      </c>
      <c r="T62">
        <v>0.2408926784992218</v>
      </c>
      <c r="U62">
        <v>0.37401843070983887</v>
      </c>
      <c r="V62">
        <v>0.62606704235076904</v>
      </c>
      <c r="W62">
        <v>0.5407562255859375</v>
      </c>
      <c r="X62">
        <v>0.45276361703872681</v>
      </c>
      <c r="Y62">
        <v>0.69264811277389526</v>
      </c>
      <c r="Z62">
        <v>0.45666387677192688</v>
      </c>
      <c r="AA62">
        <v>0.54956287145614624</v>
      </c>
      <c r="AB62">
        <v>0.18611070513725281</v>
      </c>
      <c r="AC62">
        <v>9.9933214485645294E-2</v>
      </c>
      <c r="AD62">
        <v>0.32148656249046326</v>
      </c>
      <c r="AE62">
        <v>0.464893639087677</v>
      </c>
      <c r="AF62">
        <v>0.50991553068161011</v>
      </c>
      <c r="AG62">
        <v>0.46303313970565796</v>
      </c>
      <c r="AH62">
        <v>0.14287632703781128</v>
      </c>
      <c r="AI62">
        <v>0.33550000190734863</v>
      </c>
      <c r="AJ62">
        <v>0.27082359790802002</v>
      </c>
      <c r="AK62">
        <v>0.59691214561462402</v>
      </c>
      <c r="AL62">
        <v>0.66822856664657593</v>
      </c>
      <c r="AM62">
        <v>0.64717978239059448</v>
      </c>
      <c r="AN62">
        <v>0.18719683587551117</v>
      </c>
      <c r="AO62">
        <v>0.4645514190196991</v>
      </c>
      <c r="AP62">
        <v>0.13381169736385345</v>
      </c>
      <c r="AQ62">
        <v>0.38100260496139526</v>
      </c>
      <c r="AR62">
        <v>0.26052665710449219</v>
      </c>
      <c r="AS62">
        <v>0.49875414371490479</v>
      </c>
      <c r="AT62">
        <v>0.37847766280174255</v>
      </c>
      <c r="AU62">
        <v>0.8175957202911377</v>
      </c>
      <c r="AV62">
        <v>0.52180206775665283</v>
      </c>
      <c r="AW62">
        <v>0.43089023232460022</v>
      </c>
      <c r="AX62">
        <v>48</v>
      </c>
      <c r="AY62">
        <v>0.49840134382247925</v>
      </c>
      <c r="AZ62">
        <v>27</v>
      </c>
      <c r="BA62">
        <v>0.4712463915348053</v>
      </c>
      <c r="BB62">
        <v>70</v>
      </c>
      <c r="BC62">
        <v>0.34905722737312317</v>
      </c>
      <c r="BD62">
        <v>70</v>
      </c>
      <c r="BE62">
        <v>0.30305826663970947</v>
      </c>
      <c r="BF62">
        <v>77</v>
      </c>
      <c r="BG62">
        <v>0.5248793363571167</v>
      </c>
      <c r="BH62">
        <v>61</v>
      </c>
      <c r="BI62">
        <v>0.3099730908870697</v>
      </c>
      <c r="BJ62">
        <v>77</v>
      </c>
      <c r="BK62">
        <v>0.39999717473983765</v>
      </c>
      <c r="BL62">
        <v>66</v>
      </c>
      <c r="BM62">
        <v>0.55415737628936768</v>
      </c>
      <c r="BN62">
        <v>16</v>
      </c>
      <c r="BO62">
        <v>63</v>
      </c>
      <c r="BP62" s="209">
        <v>0.41057297587394714</v>
      </c>
      <c r="BQ62" s="30">
        <v>63</v>
      </c>
      <c r="BR62" s="34">
        <v>0.43288652529618915</v>
      </c>
      <c r="BS62" s="35">
        <v>66</v>
      </c>
      <c r="BT62" s="34">
        <v>0.41933655872988224</v>
      </c>
      <c r="BU62" s="35">
        <v>59</v>
      </c>
      <c r="BV62" s="34">
        <v>0.45599885192257933</v>
      </c>
      <c r="BW62">
        <v>39</v>
      </c>
      <c r="BX62" s="37">
        <v>0.44046091213799399</v>
      </c>
      <c r="BY62" s="213">
        <v>2483.569</v>
      </c>
    </row>
    <row r="63" spans="1:77" x14ac:dyDescent="0.25">
      <c r="A63" s="223" t="s">
        <v>377</v>
      </c>
      <c r="B63" t="s">
        <v>88</v>
      </c>
      <c r="C63" s="209">
        <v>0.42546930909156799</v>
      </c>
      <c r="D63">
        <v>62</v>
      </c>
      <c r="E63">
        <v>0.28088325262069702</v>
      </c>
      <c r="F63">
        <v>74</v>
      </c>
      <c r="G63">
        <v>0.48110112547874451</v>
      </c>
      <c r="H63">
        <v>53</v>
      </c>
      <c r="I63">
        <v>0.42135268449783325</v>
      </c>
      <c r="J63">
        <v>76</v>
      </c>
      <c r="K63">
        <v>0.51854020357131958</v>
      </c>
      <c r="L63">
        <v>55</v>
      </c>
      <c r="M63">
        <v>0.54814213514328003</v>
      </c>
      <c r="N63">
        <v>0.46631255745887756</v>
      </c>
      <c r="O63">
        <v>0.40502610802650452</v>
      </c>
      <c r="P63">
        <v>0.29593837261199951</v>
      </c>
      <c r="Q63">
        <v>0.43651142716407776</v>
      </c>
      <c r="R63">
        <v>0.7758108377456665</v>
      </c>
      <c r="S63">
        <v>0.36330527067184448</v>
      </c>
      <c r="T63">
        <v>0.31198006868362427</v>
      </c>
      <c r="U63">
        <v>0.20570400357246399</v>
      </c>
      <c r="V63">
        <v>0.2425912469625473</v>
      </c>
      <c r="W63">
        <v>0.35886800289154053</v>
      </c>
      <c r="X63">
        <v>0.25090697407722473</v>
      </c>
      <c r="Y63">
        <v>0.47199004888534546</v>
      </c>
      <c r="Z63">
        <v>0.36310133337974548</v>
      </c>
      <c r="AA63">
        <v>0.46311435103416443</v>
      </c>
      <c r="AB63">
        <v>0.36236530542373657</v>
      </c>
      <c r="AC63">
        <v>0.38827633857727051</v>
      </c>
      <c r="AD63">
        <v>0.57516932487487793</v>
      </c>
      <c r="AE63">
        <v>0.35655179619789124</v>
      </c>
      <c r="AF63">
        <v>0.48849639296531677</v>
      </c>
      <c r="AG63">
        <v>0.70341640710830688</v>
      </c>
      <c r="AH63">
        <v>0.10622560232877731</v>
      </c>
      <c r="AI63">
        <v>0.52399998903274536</v>
      </c>
      <c r="AJ63">
        <v>0.18400764465332031</v>
      </c>
      <c r="AK63">
        <v>0.72531211376190186</v>
      </c>
      <c r="AL63">
        <v>0.7998201847076416</v>
      </c>
      <c r="AM63">
        <v>0.67245441675186157</v>
      </c>
      <c r="AN63">
        <v>0.23256920278072357</v>
      </c>
      <c r="AO63">
        <v>0.72927576303482056</v>
      </c>
      <c r="AP63">
        <v>0.30637845396995544</v>
      </c>
      <c r="AQ63">
        <v>0.57867139577865601</v>
      </c>
      <c r="AR63">
        <v>0.20091678202152252</v>
      </c>
      <c r="AS63">
        <v>0.45823341608047485</v>
      </c>
      <c r="AT63">
        <v>0.15676464140415192</v>
      </c>
      <c r="AU63">
        <v>0.60791885852813721</v>
      </c>
      <c r="AV63">
        <v>0.20076854526996613</v>
      </c>
      <c r="AW63">
        <v>0.42885479331016541</v>
      </c>
      <c r="AX63">
        <v>50</v>
      </c>
      <c r="AY63">
        <v>0.26451754570007324</v>
      </c>
      <c r="AZ63">
        <v>83</v>
      </c>
      <c r="BA63">
        <v>0.41514277458190918</v>
      </c>
      <c r="BB63">
        <v>82</v>
      </c>
      <c r="BC63">
        <v>0.45212346315383911</v>
      </c>
      <c r="BD63">
        <v>59</v>
      </c>
      <c r="BE63">
        <v>0.37941241264343262</v>
      </c>
      <c r="BF63">
        <v>46</v>
      </c>
      <c r="BG63">
        <v>0.60753899812698364</v>
      </c>
      <c r="BH63">
        <v>41</v>
      </c>
      <c r="BI63">
        <v>0.45381060242652893</v>
      </c>
      <c r="BJ63">
        <v>29</v>
      </c>
      <c r="BK63">
        <v>0.47190189361572266</v>
      </c>
      <c r="BL63">
        <v>46</v>
      </c>
      <c r="BM63">
        <v>0.35592135787010193</v>
      </c>
      <c r="BN63">
        <v>77</v>
      </c>
      <c r="BO63">
        <v>54</v>
      </c>
      <c r="BP63" s="212">
        <v>0.44506728649139404</v>
      </c>
      <c r="BQ63" s="30">
        <v>58</v>
      </c>
      <c r="BR63" s="34">
        <v>0.45613319455330564</v>
      </c>
      <c r="BS63" s="35">
        <v>64</v>
      </c>
      <c r="BT63" s="34">
        <v>0.43154205602715823</v>
      </c>
      <c r="BU63" s="35">
        <v>60</v>
      </c>
      <c r="BV63" s="34">
        <v>0.44986576418302637</v>
      </c>
      <c r="BW63">
        <v>41</v>
      </c>
      <c r="BX63" s="39">
        <v>0.43298730287465476</v>
      </c>
      <c r="BY63" s="215">
        <v>11541.375</v>
      </c>
    </row>
    <row r="64" spans="1:77" x14ac:dyDescent="0.25">
      <c r="A64" s="219" t="s">
        <v>376</v>
      </c>
      <c r="B64" t="s">
        <v>86</v>
      </c>
      <c r="C64" s="209">
        <v>0.41930437088012695</v>
      </c>
      <c r="D64">
        <v>63</v>
      </c>
      <c r="E64">
        <v>0.32228294014930725</v>
      </c>
      <c r="F64">
        <v>62</v>
      </c>
      <c r="G64">
        <v>0.44275745749473572</v>
      </c>
      <c r="H64">
        <v>64</v>
      </c>
      <c r="I64">
        <v>0.41496995091438293</v>
      </c>
      <c r="J64">
        <v>77</v>
      </c>
      <c r="K64">
        <v>0.4972071647644043</v>
      </c>
      <c r="L64">
        <v>57</v>
      </c>
      <c r="M64">
        <v>0.20623916387557983</v>
      </c>
      <c r="N64">
        <v>8.2344040274620056E-2</v>
      </c>
      <c r="O64">
        <v>0.41798201203346252</v>
      </c>
      <c r="P64">
        <v>0.30417308211326599</v>
      </c>
      <c r="Q64">
        <v>0.45760518312454224</v>
      </c>
      <c r="R64">
        <v>0.80934906005859375</v>
      </c>
      <c r="S64">
        <v>0.37184855341911316</v>
      </c>
      <c r="T64">
        <v>0.4010772705078125</v>
      </c>
      <c r="U64">
        <v>0.25747132301330566</v>
      </c>
      <c r="V64">
        <v>0.41788655519485474</v>
      </c>
      <c r="W64">
        <v>0.37895068526268005</v>
      </c>
      <c r="X64">
        <v>0.41724726557731628</v>
      </c>
      <c r="Y64">
        <v>0.62364500761032104</v>
      </c>
      <c r="Z64">
        <v>0.31545388698577881</v>
      </c>
      <c r="AA64">
        <v>0.32476356625556946</v>
      </c>
      <c r="AB64">
        <v>0.32126298546791077</v>
      </c>
      <c r="AC64">
        <v>0.43522956967353821</v>
      </c>
      <c r="AD64">
        <v>0.66727834939956665</v>
      </c>
      <c r="AE64">
        <v>0.42957723140716553</v>
      </c>
      <c r="AF64">
        <v>0.65521812438964844</v>
      </c>
      <c r="AG64">
        <v>0.63146543502807617</v>
      </c>
      <c r="AH64">
        <v>0.11805883795022964</v>
      </c>
      <c r="AI64">
        <v>0.47549998760223389</v>
      </c>
      <c r="AJ64">
        <v>0.15616585314273834</v>
      </c>
      <c r="AK64">
        <v>0.70198434591293335</v>
      </c>
      <c r="AL64">
        <v>0.87620121240615845</v>
      </c>
      <c r="AM64">
        <v>0.64136767387390137</v>
      </c>
      <c r="AN64">
        <v>0.33183696866035461</v>
      </c>
      <c r="AO64">
        <v>0.71795934438705444</v>
      </c>
      <c r="AP64">
        <v>0.21491757035255432</v>
      </c>
      <c r="AQ64">
        <v>0.39733824133872986</v>
      </c>
      <c r="AR64">
        <v>0.15458659827709198</v>
      </c>
      <c r="AS64">
        <v>0.44326502084732056</v>
      </c>
      <c r="AT64">
        <v>0.23324000835418701</v>
      </c>
      <c r="AU64">
        <v>0.54748916625976563</v>
      </c>
      <c r="AV64">
        <v>0.15897838771343231</v>
      </c>
      <c r="AW64">
        <v>0.25268456339836121</v>
      </c>
      <c r="AX64">
        <v>77</v>
      </c>
      <c r="AY64">
        <v>0.36788895726203918</v>
      </c>
      <c r="AZ64">
        <v>59</v>
      </c>
      <c r="BA64">
        <v>0.39628136157989502</v>
      </c>
      <c r="BB64">
        <v>84</v>
      </c>
      <c r="BC64">
        <v>0.5468258261680603</v>
      </c>
      <c r="BD64">
        <v>39</v>
      </c>
      <c r="BE64">
        <v>0.34529751539230347</v>
      </c>
      <c r="BF64">
        <v>66</v>
      </c>
      <c r="BG64">
        <v>0.63784754276275635</v>
      </c>
      <c r="BH64">
        <v>26</v>
      </c>
      <c r="BI64">
        <v>0.37120044231414795</v>
      </c>
      <c r="BJ64">
        <v>58</v>
      </c>
      <c r="BK64">
        <v>0.50997000932693481</v>
      </c>
      <c r="BL64">
        <v>35</v>
      </c>
      <c r="BM64">
        <v>0.34574314951896667</v>
      </c>
      <c r="BN64">
        <v>80</v>
      </c>
      <c r="BO64">
        <v>62</v>
      </c>
      <c r="BP64" s="209">
        <v>0.41181972622871399</v>
      </c>
      <c r="BQ64" s="30">
        <v>54</v>
      </c>
      <c r="BR64" s="34">
        <v>0.464918098175015</v>
      </c>
      <c r="BS64" s="35">
        <v>62</v>
      </c>
      <c r="BT64" s="34">
        <v>0.44221828833916943</v>
      </c>
      <c r="BU64" s="35">
        <v>57</v>
      </c>
      <c r="BV64" s="34">
        <v>0.46602845362770523</v>
      </c>
      <c r="BW64">
        <v>53</v>
      </c>
      <c r="BX64" s="37">
        <v>0.38999609217598546</v>
      </c>
      <c r="BY64" s="215">
        <v>13879.055</v>
      </c>
    </row>
    <row r="65" spans="1:77" x14ac:dyDescent="0.25">
      <c r="A65" s="221" t="s">
        <v>317</v>
      </c>
      <c r="B65" t="s">
        <v>103</v>
      </c>
      <c r="C65" s="209">
        <v>0.41212901473045349</v>
      </c>
      <c r="D65">
        <v>64</v>
      </c>
      <c r="E65">
        <v>0.34369266033172607</v>
      </c>
      <c r="F65">
        <v>53</v>
      </c>
      <c r="G65">
        <v>0.4111328125</v>
      </c>
      <c r="H65">
        <v>70</v>
      </c>
      <c r="I65">
        <v>0.43844163417816162</v>
      </c>
      <c r="J65">
        <v>68</v>
      </c>
      <c r="K65">
        <v>0.45524901151657104</v>
      </c>
      <c r="L65">
        <v>65</v>
      </c>
      <c r="M65">
        <v>0.58062112331390381</v>
      </c>
      <c r="N65">
        <v>8.7190434336662292E-2</v>
      </c>
      <c r="O65">
        <v>0.41681790351867676</v>
      </c>
      <c r="P65">
        <v>0.28195643424987793</v>
      </c>
      <c r="Q65">
        <v>0.3146921694278717</v>
      </c>
      <c r="R65">
        <v>0.80927556753158569</v>
      </c>
      <c r="S65">
        <v>0.2149750292301178</v>
      </c>
      <c r="T65">
        <v>0.26711708307266235</v>
      </c>
      <c r="U65">
        <v>0.13617874681949615</v>
      </c>
      <c r="V65">
        <v>0.37515068054199219</v>
      </c>
      <c r="W65">
        <v>0.29754278063774109</v>
      </c>
      <c r="X65">
        <v>0.27359366416931152</v>
      </c>
      <c r="Y65">
        <v>0.68058377504348755</v>
      </c>
      <c r="Z65">
        <v>0.66460132598876953</v>
      </c>
      <c r="AA65">
        <v>0.47930896282196045</v>
      </c>
      <c r="AB65">
        <v>0.53434914350509644</v>
      </c>
      <c r="AC65">
        <v>0.32885470986366272</v>
      </c>
      <c r="AD65">
        <v>0.45659729838371277</v>
      </c>
      <c r="AE65">
        <v>0.26791462302207947</v>
      </c>
      <c r="AF65">
        <v>0.32178223133087158</v>
      </c>
      <c r="AG65">
        <v>0.39555469155311584</v>
      </c>
      <c r="AH65">
        <v>0.24567447602748871</v>
      </c>
      <c r="AI65">
        <v>0.41299998760223389</v>
      </c>
      <c r="AJ65">
        <v>0.25509470701217651</v>
      </c>
      <c r="AK65">
        <v>0.63454782962799072</v>
      </c>
      <c r="AL65">
        <v>0.7518044114112854</v>
      </c>
      <c r="AM65">
        <v>0.53589248657226563</v>
      </c>
      <c r="AN65">
        <v>0.22746458649635315</v>
      </c>
      <c r="AO65">
        <v>0.53073352575302124</v>
      </c>
      <c r="AP65">
        <v>0.14102208614349365</v>
      </c>
      <c r="AQ65">
        <v>0.29308581352233887</v>
      </c>
      <c r="AR65">
        <v>0.40412166714668274</v>
      </c>
      <c r="AS65">
        <v>0.49547451734542847</v>
      </c>
      <c r="AT65">
        <v>0.4146583080291748</v>
      </c>
      <c r="AU65">
        <v>0.78165769577026367</v>
      </c>
      <c r="AV65">
        <v>0.52775430679321289</v>
      </c>
      <c r="AW65">
        <v>0.3416464626789093</v>
      </c>
      <c r="AX65">
        <v>63</v>
      </c>
      <c r="AY65">
        <v>0.27061647176742554</v>
      </c>
      <c r="AZ65">
        <v>82</v>
      </c>
      <c r="BA65">
        <v>0.58971083164215088</v>
      </c>
      <c r="BB65">
        <v>17</v>
      </c>
      <c r="BC65">
        <v>0.34378722310066223</v>
      </c>
      <c r="BD65">
        <v>72</v>
      </c>
      <c r="BE65">
        <v>0.32733097672462463</v>
      </c>
      <c r="BF65">
        <v>71</v>
      </c>
      <c r="BG65">
        <v>0.53742730617523193</v>
      </c>
      <c r="BH65">
        <v>57</v>
      </c>
      <c r="BI65">
        <v>0.34224078059196472</v>
      </c>
      <c r="BJ65">
        <v>69</v>
      </c>
      <c r="BK65">
        <v>0.40151494741439819</v>
      </c>
      <c r="BL65">
        <v>65</v>
      </c>
      <c r="BM65">
        <v>0.55488622188568115</v>
      </c>
      <c r="BN65">
        <v>15</v>
      </c>
      <c r="BO65">
        <v>65</v>
      </c>
      <c r="BP65" s="209">
        <v>0.39858585596084595</v>
      </c>
      <c r="BQ65" s="30">
        <v>66</v>
      </c>
      <c r="BR65" s="34">
        <v>0.40908207335411528</v>
      </c>
      <c r="BS65" s="35">
        <v>63</v>
      </c>
      <c r="BT65" s="34">
        <v>0.43649236550574028</v>
      </c>
      <c r="BU65" s="35">
        <v>63</v>
      </c>
      <c r="BV65" s="34">
        <v>0.44534010398589646</v>
      </c>
      <c r="BW65">
        <v>43</v>
      </c>
      <c r="BX65" s="37">
        <v>0.425393725443102</v>
      </c>
      <c r="BY65" s="213">
        <v>3654.7840000000001</v>
      </c>
    </row>
    <row r="66" spans="1:77" x14ac:dyDescent="0.25">
      <c r="A66" s="220" t="s">
        <v>383</v>
      </c>
      <c r="B66" t="s">
        <v>105</v>
      </c>
      <c r="C66" s="209">
        <v>0.41134262084960938</v>
      </c>
      <c r="D66">
        <v>65</v>
      </c>
      <c r="E66">
        <v>0.33318939805030823</v>
      </c>
      <c r="F66">
        <v>58</v>
      </c>
      <c r="G66">
        <v>0.40891706943511963</v>
      </c>
      <c r="H66">
        <v>71</v>
      </c>
      <c r="I66">
        <v>0.45674386620521545</v>
      </c>
      <c r="J66">
        <v>62</v>
      </c>
      <c r="K66">
        <v>0.47722765803337097</v>
      </c>
      <c r="L66">
        <v>61</v>
      </c>
      <c r="N66">
        <v>3.7208434194326401E-2</v>
      </c>
      <c r="O66">
        <v>0.42580407857894897</v>
      </c>
      <c r="P66">
        <v>0.13956499099731445</v>
      </c>
      <c r="Q66">
        <v>0.44401705265045166</v>
      </c>
      <c r="R66">
        <v>0.8292229175567627</v>
      </c>
      <c r="S66">
        <v>0.1849391907453537</v>
      </c>
      <c r="T66">
        <v>0.37312108278274536</v>
      </c>
      <c r="U66">
        <v>5.716250091791153E-2</v>
      </c>
      <c r="V66">
        <v>0.4858386218547821</v>
      </c>
      <c r="W66">
        <v>0.28588235378265381</v>
      </c>
      <c r="X66">
        <v>0.26306217908859253</v>
      </c>
      <c r="Y66">
        <v>0.70011895895004272</v>
      </c>
      <c r="Z66">
        <v>0.64317464828491211</v>
      </c>
      <c r="AA66">
        <v>0.51323634386062622</v>
      </c>
      <c r="AB66">
        <v>0.44176071882247925</v>
      </c>
      <c r="AC66">
        <v>0.37625378370285034</v>
      </c>
      <c r="AD66">
        <v>0.51151126623153687</v>
      </c>
      <c r="AE66">
        <v>0.37440985441207886</v>
      </c>
      <c r="AF66">
        <v>0.44221022725105286</v>
      </c>
      <c r="AG66">
        <v>0.37573498487472534</v>
      </c>
      <c r="AH66">
        <v>0.18006303906440735</v>
      </c>
      <c r="AI66">
        <v>0.28799998760223389</v>
      </c>
      <c r="AJ66">
        <v>9.1792203485965729E-2</v>
      </c>
      <c r="AK66">
        <v>0.65600061416625977</v>
      </c>
      <c r="AL66">
        <v>0.66722899675369263</v>
      </c>
      <c r="AM66">
        <v>0.47988075017929077</v>
      </c>
      <c r="AN66">
        <v>0.17882320284843445</v>
      </c>
      <c r="AO66">
        <v>0.70111358165740967</v>
      </c>
      <c r="AP66">
        <v>0.20995935797691345</v>
      </c>
      <c r="AQ66">
        <v>0.48519986867904663</v>
      </c>
      <c r="AR66">
        <v>0.3577592670917511</v>
      </c>
      <c r="AS66">
        <v>0.50741982460021973</v>
      </c>
      <c r="AT66">
        <v>0.54648762941360474</v>
      </c>
      <c r="AU66">
        <v>0.64290124177932739</v>
      </c>
      <c r="AV66">
        <v>0.71061080694198608</v>
      </c>
      <c r="AW66">
        <v>0.20085917413234711</v>
      </c>
      <c r="AX66">
        <v>82</v>
      </c>
      <c r="AY66">
        <v>0.27298641204833984</v>
      </c>
      <c r="AZ66">
        <v>81</v>
      </c>
      <c r="BA66">
        <v>0.57457268238067627</v>
      </c>
      <c r="BB66">
        <v>22</v>
      </c>
      <c r="BC66">
        <v>0.42609629034996033</v>
      </c>
      <c r="BD66">
        <v>62</v>
      </c>
      <c r="BE66">
        <v>0.23389755189418793</v>
      </c>
      <c r="BF66">
        <v>83</v>
      </c>
      <c r="BG66">
        <v>0.4954833984375</v>
      </c>
      <c r="BH66">
        <v>67</v>
      </c>
      <c r="BI66">
        <v>0.43850803375244141</v>
      </c>
      <c r="BJ66">
        <v>37</v>
      </c>
      <c r="BK66">
        <v>0.45782506465911865</v>
      </c>
      <c r="BL66">
        <v>53</v>
      </c>
      <c r="BM66">
        <v>0.60185486078262329</v>
      </c>
      <c r="BN66">
        <v>4</v>
      </c>
      <c r="BO66">
        <v>64</v>
      </c>
      <c r="BP66" s="209">
        <v>0.40604254603385925</v>
      </c>
      <c r="BQ66" s="30">
        <v>64</v>
      </c>
      <c r="BR66" s="34">
        <v>0.42146623391660221</v>
      </c>
      <c r="BS66" s="35">
        <v>57</v>
      </c>
      <c r="BT66" s="34">
        <v>0.45181306126861348</v>
      </c>
      <c r="BU66" s="35">
        <v>65</v>
      </c>
      <c r="BV66" s="34">
        <v>0.44007897531947388</v>
      </c>
      <c r="BW66">
        <v>51</v>
      </c>
      <c r="BX66" s="37">
        <v>0.39385603588701196</v>
      </c>
      <c r="BY66" s="214">
        <v>6709.3450000000003</v>
      </c>
    </row>
    <row r="67" spans="1:77" x14ac:dyDescent="0.25">
      <c r="A67" s="221" t="s">
        <v>363</v>
      </c>
      <c r="B67" t="s">
        <v>150</v>
      </c>
      <c r="C67" s="209">
        <v>0.40533033013343811</v>
      </c>
      <c r="D67">
        <v>66</v>
      </c>
      <c r="E67">
        <v>0.32529148459434509</v>
      </c>
      <c r="F67">
        <v>60</v>
      </c>
      <c r="G67">
        <v>0.48834642767906189</v>
      </c>
      <c r="H67">
        <v>51</v>
      </c>
      <c r="I67">
        <v>0.43894046545028687</v>
      </c>
      <c r="J67">
        <v>67</v>
      </c>
      <c r="K67">
        <v>0.36874294281005859</v>
      </c>
      <c r="L67">
        <v>80</v>
      </c>
      <c r="M67">
        <v>0.19378477334976196</v>
      </c>
      <c r="N67">
        <v>0.35291081666946411</v>
      </c>
      <c r="O67">
        <v>0.40962019562721252</v>
      </c>
      <c r="P67">
        <v>0.17015409469604492</v>
      </c>
      <c r="Q67">
        <v>0.13661041855812073</v>
      </c>
      <c r="R67">
        <v>0.66643714904785156</v>
      </c>
      <c r="S67">
        <v>0.29634684324264526</v>
      </c>
      <c r="T67">
        <v>0.22681888937950134</v>
      </c>
      <c r="U67">
        <v>0.28060561418533325</v>
      </c>
      <c r="V67">
        <v>0.50741487741470337</v>
      </c>
      <c r="W67">
        <v>0.41905057430267334</v>
      </c>
      <c r="X67">
        <v>0.45556601881980896</v>
      </c>
      <c r="Y67">
        <v>0.60855245590209961</v>
      </c>
      <c r="Z67">
        <v>0.5026128888130188</v>
      </c>
      <c r="AA67">
        <v>0.58253175020217896</v>
      </c>
      <c r="AB67">
        <v>0.33204120397567749</v>
      </c>
      <c r="AC67">
        <v>0.35436317324638367</v>
      </c>
      <c r="AD67">
        <v>0.55264568328857422</v>
      </c>
      <c r="AE67">
        <v>0.4474869966506958</v>
      </c>
      <c r="AF67">
        <v>0.40839791297912598</v>
      </c>
      <c r="AG67">
        <v>0.18047146499156952</v>
      </c>
      <c r="AH67">
        <v>9.3766242265701294E-2</v>
      </c>
      <c r="AI67">
        <v>0.30362498760223389</v>
      </c>
      <c r="AJ67">
        <v>0.17839948832988739</v>
      </c>
      <c r="AK67">
        <v>0.69374263286590576</v>
      </c>
      <c r="AL67">
        <v>0.55752992630004883</v>
      </c>
      <c r="AM67">
        <v>0.5004112720489502</v>
      </c>
      <c r="AN67">
        <v>0.20518043637275696</v>
      </c>
      <c r="AO67">
        <v>0.33684855699539185</v>
      </c>
      <c r="AP67">
        <v>0.15557631850242615</v>
      </c>
      <c r="AQ67">
        <v>0.47829523682594299</v>
      </c>
      <c r="AR67">
        <v>0.28011366724967957</v>
      </c>
      <c r="AS67">
        <v>0.53370732069015503</v>
      </c>
      <c r="AT67">
        <v>0.56157022714614868</v>
      </c>
      <c r="AU67">
        <v>0.95774996280670166</v>
      </c>
      <c r="AV67">
        <v>0.67095166444778442</v>
      </c>
      <c r="AW67">
        <v>0.28161746263504028</v>
      </c>
      <c r="AX67">
        <v>75</v>
      </c>
      <c r="AY67">
        <v>0.41565927863121033</v>
      </c>
      <c r="AZ67">
        <v>44</v>
      </c>
      <c r="BA67">
        <v>0.50643455982208252</v>
      </c>
      <c r="BB67">
        <v>55</v>
      </c>
      <c r="BC67">
        <v>0.44072344899177551</v>
      </c>
      <c r="BD67">
        <v>61</v>
      </c>
      <c r="BE67">
        <v>0.18906554579734802</v>
      </c>
      <c r="BF67">
        <v>86</v>
      </c>
      <c r="BG67">
        <v>0.48921605944633484</v>
      </c>
      <c r="BH67">
        <v>68</v>
      </c>
      <c r="BI67">
        <v>0.31270843744277954</v>
      </c>
      <c r="BJ67">
        <v>75</v>
      </c>
      <c r="BK67">
        <v>0.33155333995819092</v>
      </c>
      <c r="BL67">
        <v>79</v>
      </c>
      <c r="BM67">
        <v>0.68099480867385864</v>
      </c>
      <c r="BN67">
        <v>1</v>
      </c>
      <c r="BO67">
        <v>68</v>
      </c>
      <c r="BP67" s="209">
        <v>0.38811838626861572</v>
      </c>
      <c r="BQ67" s="30">
        <v>68</v>
      </c>
      <c r="BR67" s="34">
        <v>0.40128327658152474</v>
      </c>
      <c r="BS67" s="35">
        <v>67</v>
      </c>
      <c r="BT67" s="34">
        <v>0.41853335060515906</v>
      </c>
      <c r="BU67" s="35">
        <v>70</v>
      </c>
      <c r="BV67" s="34">
        <v>0.43250839327216012</v>
      </c>
      <c r="BW67">
        <v>47</v>
      </c>
      <c r="BX67" s="39">
        <v>0.41639647998458523</v>
      </c>
      <c r="BY67" s="213">
        <v>3639.951</v>
      </c>
    </row>
    <row r="68" spans="1:77" x14ac:dyDescent="0.25">
      <c r="A68" s="221" t="s">
        <v>398</v>
      </c>
      <c r="B68" t="s">
        <v>142</v>
      </c>
      <c r="C68" s="209">
        <v>0.40096098184585571</v>
      </c>
      <c r="D68">
        <v>67</v>
      </c>
      <c r="E68">
        <v>0.2931138277053833</v>
      </c>
      <c r="F68">
        <v>70</v>
      </c>
      <c r="G68">
        <v>0.42177826166152954</v>
      </c>
      <c r="H68">
        <v>66</v>
      </c>
      <c r="I68">
        <v>0.48746573925018311</v>
      </c>
      <c r="J68">
        <v>48</v>
      </c>
      <c r="K68">
        <v>0.40148612856864929</v>
      </c>
      <c r="L68">
        <v>71</v>
      </c>
      <c r="M68">
        <v>0.3742046058177948</v>
      </c>
      <c r="N68">
        <v>0.5278928279876709</v>
      </c>
      <c r="O68">
        <v>0.31205791234970093</v>
      </c>
      <c r="P68">
        <v>9.2893965542316437E-2</v>
      </c>
      <c r="Q68">
        <v>0.26436781883239746</v>
      </c>
      <c r="R68">
        <v>0.65319079160690308</v>
      </c>
      <c r="S68">
        <v>0.28818008303642273</v>
      </c>
      <c r="T68">
        <v>0.20784465968608856</v>
      </c>
      <c r="U68">
        <v>0.28254052996635437</v>
      </c>
      <c r="V68">
        <v>0.48545825481414795</v>
      </c>
      <c r="W68">
        <v>0.36127468943595886</v>
      </c>
      <c r="X68">
        <v>0.47241497039794922</v>
      </c>
      <c r="Y68">
        <v>0.67010176181793213</v>
      </c>
      <c r="Z68">
        <v>0.63328522443771362</v>
      </c>
      <c r="AA68">
        <v>0.5029873251914978</v>
      </c>
      <c r="AB68">
        <v>0.26396748423576355</v>
      </c>
      <c r="AC68">
        <v>0.35617846250534058</v>
      </c>
      <c r="AD68">
        <v>0.33204343914985657</v>
      </c>
      <c r="AE68">
        <v>0.31464910507202148</v>
      </c>
      <c r="AF68">
        <v>0.31354773044586182</v>
      </c>
      <c r="AG68">
        <v>0.28160524368286133</v>
      </c>
      <c r="AH68">
        <v>0.48800110816955566</v>
      </c>
      <c r="AI68">
        <v>0.28799998760223389</v>
      </c>
      <c r="AJ68">
        <v>0.25387513637542725</v>
      </c>
      <c r="AK68">
        <v>0.67701685428619385</v>
      </c>
      <c r="AL68">
        <v>0.63260954618453979</v>
      </c>
      <c r="AM68">
        <v>0.52753585577011108</v>
      </c>
      <c r="AN68">
        <v>0.19523635506629944</v>
      </c>
      <c r="AO68">
        <v>0.2177424430847168</v>
      </c>
      <c r="AP68">
        <v>0.16095317900180817</v>
      </c>
      <c r="AQ68">
        <v>0.45668679475784302</v>
      </c>
      <c r="AR68">
        <v>0.24445131421089172</v>
      </c>
      <c r="AS68">
        <v>0.48961752653121948</v>
      </c>
      <c r="AT68">
        <v>0.47375717759132385</v>
      </c>
      <c r="AU68">
        <v>0.74463272094726563</v>
      </c>
      <c r="AV68">
        <v>0.59379279613494873</v>
      </c>
      <c r="AW68">
        <v>0.32676231861114502</v>
      </c>
      <c r="AX68">
        <v>65</v>
      </c>
      <c r="AY68">
        <v>0.40042209625244141</v>
      </c>
      <c r="AZ68">
        <v>47</v>
      </c>
      <c r="BA68">
        <v>0.51758545637130737</v>
      </c>
      <c r="BB68">
        <v>50</v>
      </c>
      <c r="BC68">
        <v>0.32910469174385071</v>
      </c>
      <c r="BD68">
        <v>73</v>
      </c>
      <c r="BE68">
        <v>0.32787036895751953</v>
      </c>
      <c r="BF68">
        <v>70</v>
      </c>
      <c r="BG68">
        <v>0.50809967517852783</v>
      </c>
      <c r="BH68">
        <v>64</v>
      </c>
      <c r="BI68">
        <v>0.26995843648910522</v>
      </c>
      <c r="BJ68">
        <v>79</v>
      </c>
      <c r="BK68">
        <v>0.35339584946632385</v>
      </c>
      <c r="BL68">
        <v>71</v>
      </c>
      <c r="BM68">
        <v>0.57545006275177002</v>
      </c>
      <c r="BN68">
        <v>9</v>
      </c>
      <c r="BO68">
        <v>66</v>
      </c>
      <c r="BP68" s="209">
        <v>0.39784541726112366</v>
      </c>
      <c r="BQ68" s="30">
        <v>67</v>
      </c>
      <c r="BR68" s="34">
        <v>0.40259045263461346</v>
      </c>
      <c r="BS68" s="35">
        <v>71</v>
      </c>
      <c r="BT68" s="34">
        <v>0.37992471168777653</v>
      </c>
      <c r="BU68" s="35">
        <v>71</v>
      </c>
      <c r="BV68" s="34">
        <v>0.43057158372574633</v>
      </c>
      <c r="BW68">
        <v>44</v>
      </c>
      <c r="BX68" s="39">
        <v>0.42435242879733792</v>
      </c>
      <c r="BY68" s="213">
        <v>2951.5729999999999</v>
      </c>
    </row>
    <row r="69" spans="1:77" x14ac:dyDescent="0.25">
      <c r="A69" s="224" t="s">
        <v>302</v>
      </c>
      <c r="B69" t="s">
        <v>72</v>
      </c>
      <c r="C69" s="209">
        <v>0.39972290396690369</v>
      </c>
      <c r="D69">
        <v>68</v>
      </c>
      <c r="E69">
        <v>0.29169729351997375</v>
      </c>
      <c r="F69">
        <v>71</v>
      </c>
      <c r="G69">
        <v>0.38921114802360535</v>
      </c>
      <c r="H69">
        <v>78</v>
      </c>
      <c r="I69">
        <v>0.47431877255439758</v>
      </c>
      <c r="J69">
        <v>56</v>
      </c>
      <c r="K69">
        <v>0.44366443157196045</v>
      </c>
      <c r="L69">
        <v>68</v>
      </c>
      <c r="M69">
        <v>0.27946996688842773</v>
      </c>
      <c r="N69">
        <v>0.76699173450469971</v>
      </c>
      <c r="O69">
        <v>0.41272717714309692</v>
      </c>
      <c r="P69">
        <v>0.1359773725271225</v>
      </c>
      <c r="Q69">
        <v>0.47111997008323669</v>
      </c>
      <c r="R69">
        <v>0.74163806438446045</v>
      </c>
      <c r="S69">
        <v>0.27460727095603943</v>
      </c>
      <c r="T69">
        <v>0.34652033448219299</v>
      </c>
      <c r="U69">
        <v>0.26720711588859558</v>
      </c>
      <c r="V69">
        <v>0.37012258172035217</v>
      </c>
      <c r="W69">
        <v>0.2555372416973114</v>
      </c>
      <c r="X69">
        <v>0.42703860998153687</v>
      </c>
      <c r="Y69">
        <v>0.66622793674468994</v>
      </c>
      <c r="Z69">
        <v>0.50847738981246948</v>
      </c>
      <c r="AA69">
        <v>0.28421100974082947</v>
      </c>
      <c r="AB69">
        <v>0.29065778851509094</v>
      </c>
      <c r="AC69">
        <v>0.33700639009475708</v>
      </c>
      <c r="AD69">
        <v>0.53877872228622437</v>
      </c>
      <c r="AE69">
        <v>0.3458365797996521</v>
      </c>
      <c r="AF69">
        <v>0.36372396349906921</v>
      </c>
      <c r="AG69">
        <v>0.33504846692085266</v>
      </c>
      <c r="AH69">
        <v>0.12283191829919815</v>
      </c>
      <c r="AI69">
        <v>0.5</v>
      </c>
      <c r="AJ69">
        <v>0.51954448223114014</v>
      </c>
      <c r="AK69">
        <v>0.6361771821975708</v>
      </c>
      <c r="AL69">
        <v>0.76321166753768921</v>
      </c>
      <c r="AM69">
        <v>0.65407580137252808</v>
      </c>
      <c r="AN69">
        <v>0.16141876578330994</v>
      </c>
      <c r="AO69">
        <v>0.50925499200820923</v>
      </c>
      <c r="AP69">
        <v>0.17481024563312531</v>
      </c>
      <c r="AQ69">
        <v>0.43919578194618225</v>
      </c>
      <c r="AR69">
        <v>0.17806923389434814</v>
      </c>
      <c r="AS69">
        <v>0.49146774411201477</v>
      </c>
      <c r="AT69">
        <v>0.28200668096542358</v>
      </c>
      <c r="AU69">
        <v>0.3367094099521637</v>
      </c>
      <c r="AV69">
        <v>0.20232516527175903</v>
      </c>
      <c r="AW69">
        <v>0.39879155158996582</v>
      </c>
      <c r="AX69">
        <v>53</v>
      </c>
      <c r="AY69">
        <v>0.32997637987136841</v>
      </c>
      <c r="AZ69">
        <v>73</v>
      </c>
      <c r="BA69">
        <v>0.43739354610443115</v>
      </c>
      <c r="BB69">
        <v>79</v>
      </c>
      <c r="BC69">
        <v>0.39633640646934509</v>
      </c>
      <c r="BD69">
        <v>66</v>
      </c>
      <c r="BE69">
        <v>0.36935621500015259</v>
      </c>
      <c r="BF69">
        <v>50</v>
      </c>
      <c r="BG69">
        <v>0.55372083187103271</v>
      </c>
      <c r="BH69">
        <v>54</v>
      </c>
      <c r="BI69">
        <v>0.32533255219459534</v>
      </c>
      <c r="BJ69">
        <v>73</v>
      </c>
      <c r="BK69">
        <v>0.45847141742706299</v>
      </c>
      <c r="BL69">
        <v>52</v>
      </c>
      <c r="BM69">
        <v>0.32812726497650146</v>
      </c>
      <c r="BN69">
        <v>84</v>
      </c>
      <c r="BO69">
        <v>69</v>
      </c>
      <c r="BP69" s="210">
        <v>0.38249510526657104</v>
      </c>
      <c r="BQ69" s="30">
        <v>69</v>
      </c>
      <c r="BR69" s="34">
        <v>0.40078199122395691</v>
      </c>
      <c r="BS69" s="35">
        <v>65</v>
      </c>
      <c r="BT69" s="34">
        <v>0.42198123418783945</v>
      </c>
      <c r="BU69" s="35">
        <v>73</v>
      </c>
      <c r="BV69" s="34">
        <v>0.42308546770500788</v>
      </c>
      <c r="BW69">
        <v>55</v>
      </c>
      <c r="BX69" s="37">
        <v>0.37274760834289716</v>
      </c>
      <c r="BY69" s="213">
        <v>3835.4670000000001</v>
      </c>
    </row>
    <row r="70" spans="1:77" x14ac:dyDescent="0.25">
      <c r="A70" s="221" t="s">
        <v>360</v>
      </c>
      <c r="B70" t="s">
        <v>143</v>
      </c>
      <c r="C70" s="210">
        <v>0.39364036917686462</v>
      </c>
      <c r="D70">
        <v>69</v>
      </c>
      <c r="E70">
        <v>0.28091436624526978</v>
      </c>
      <c r="F70">
        <v>73</v>
      </c>
      <c r="G70">
        <v>0.4443737268447876</v>
      </c>
      <c r="H70">
        <v>62</v>
      </c>
      <c r="I70">
        <v>0.47654402256011963</v>
      </c>
      <c r="J70">
        <v>54</v>
      </c>
      <c r="K70">
        <v>0.37272930145263672</v>
      </c>
      <c r="L70">
        <v>79</v>
      </c>
      <c r="M70">
        <v>0.29478508234024048</v>
      </c>
      <c r="N70">
        <v>0.53522789478302002</v>
      </c>
      <c r="O70">
        <v>0.30576828122138977</v>
      </c>
      <c r="P70">
        <v>0.13512980937957764</v>
      </c>
      <c r="Q70">
        <v>0.19815300405025482</v>
      </c>
      <c r="R70">
        <v>0.57579368352890015</v>
      </c>
      <c r="S70">
        <v>0.28635546565055847</v>
      </c>
      <c r="T70">
        <v>0.20610098540782928</v>
      </c>
      <c r="U70">
        <v>0.35736212134361267</v>
      </c>
      <c r="V70">
        <v>0.4496878981590271</v>
      </c>
      <c r="W70">
        <v>0.26038277149200439</v>
      </c>
      <c r="X70">
        <v>0.37409660220146179</v>
      </c>
      <c r="Y70">
        <v>0.68089467287063599</v>
      </c>
      <c r="Z70">
        <v>0.56274819374084473</v>
      </c>
      <c r="AA70">
        <v>0.6460726261138916</v>
      </c>
      <c r="AB70">
        <v>0.30889403820037842</v>
      </c>
      <c r="AC70">
        <v>0.28014606237411499</v>
      </c>
      <c r="AD70">
        <v>0.24952712655067444</v>
      </c>
      <c r="AE70">
        <v>0.40132236480712891</v>
      </c>
      <c r="AF70">
        <v>0.28549847006797791</v>
      </c>
      <c r="AG70">
        <v>0.35425373911857605</v>
      </c>
      <c r="AH70">
        <v>0.40683549642562866</v>
      </c>
      <c r="AI70">
        <v>0.35112500190734863</v>
      </c>
      <c r="AJ70">
        <v>0.46934351325035095</v>
      </c>
      <c r="AK70">
        <v>0.45787867903709412</v>
      </c>
      <c r="AL70">
        <v>0.55504101514816284</v>
      </c>
      <c r="AM70">
        <v>0.49525529146194458</v>
      </c>
      <c r="AN70">
        <v>0.23468126356601715</v>
      </c>
      <c r="AO70">
        <v>0.24632376432418823</v>
      </c>
      <c r="AP70">
        <v>0.34722501039505005</v>
      </c>
      <c r="AQ70">
        <v>0.49158081412315369</v>
      </c>
      <c r="AR70">
        <v>0.25073468685150146</v>
      </c>
      <c r="AS70">
        <v>0.48476654291152954</v>
      </c>
      <c r="AT70">
        <v>0.60680991411209106</v>
      </c>
      <c r="AU70">
        <v>0.7615010142326355</v>
      </c>
      <c r="AV70">
        <v>0.26374989748001099</v>
      </c>
      <c r="AW70">
        <v>0.31772777438163757</v>
      </c>
      <c r="AX70">
        <v>66</v>
      </c>
      <c r="AY70">
        <v>0.36038234829902649</v>
      </c>
      <c r="AZ70">
        <v>64</v>
      </c>
      <c r="BA70">
        <v>0.54965239763259888</v>
      </c>
      <c r="BB70">
        <v>31</v>
      </c>
      <c r="BC70">
        <v>0.30412352085113525</v>
      </c>
      <c r="BD70">
        <v>78</v>
      </c>
      <c r="BE70">
        <v>0.39538943767547607</v>
      </c>
      <c r="BF70">
        <v>40</v>
      </c>
      <c r="BG70">
        <v>0.43571406602859497</v>
      </c>
      <c r="BH70">
        <v>81</v>
      </c>
      <c r="BI70">
        <v>0.33396607637405396</v>
      </c>
      <c r="BJ70">
        <v>71</v>
      </c>
      <c r="BK70">
        <v>0.31660079956054688</v>
      </c>
      <c r="BL70">
        <v>83</v>
      </c>
      <c r="BM70">
        <v>0.52920687198638916</v>
      </c>
      <c r="BN70">
        <v>25</v>
      </c>
      <c r="BO70">
        <v>67</v>
      </c>
      <c r="BP70" s="209">
        <v>0.39078244566917419</v>
      </c>
      <c r="BQ70" s="30">
        <v>73</v>
      </c>
      <c r="BR70" s="34">
        <v>0.38020294377229807</v>
      </c>
      <c r="BS70" s="35">
        <v>73</v>
      </c>
      <c r="BT70" s="34">
        <v>0.37692823042386531</v>
      </c>
      <c r="BU70" s="35">
        <v>74</v>
      </c>
      <c r="BV70" s="34">
        <v>0.41755588365961988</v>
      </c>
      <c r="BW70">
        <v>48</v>
      </c>
      <c r="BX70" s="37">
        <v>0.41167603808978503</v>
      </c>
      <c r="BY70" s="213">
        <v>2143.9079999999999</v>
      </c>
    </row>
    <row r="71" spans="1:77" x14ac:dyDescent="0.25">
      <c r="A71" s="224" t="s">
        <v>348</v>
      </c>
      <c r="B71" t="s">
        <v>124</v>
      </c>
      <c r="C71" s="210">
        <v>0.38616630434989929</v>
      </c>
      <c r="D71">
        <v>70</v>
      </c>
      <c r="E71">
        <v>0.25567159056663513</v>
      </c>
      <c r="F71">
        <v>82</v>
      </c>
      <c r="G71">
        <v>0.40822151303291321</v>
      </c>
      <c r="H71">
        <v>72</v>
      </c>
      <c r="I71">
        <v>0.42744642496109009</v>
      </c>
      <c r="J71">
        <v>73</v>
      </c>
      <c r="K71">
        <v>0.45332571864128113</v>
      </c>
      <c r="L71">
        <v>66</v>
      </c>
      <c r="M71">
        <v>0.41779983043670654</v>
      </c>
      <c r="N71">
        <v>0.45223161578178406</v>
      </c>
      <c r="O71">
        <v>0.45700445771217346</v>
      </c>
      <c r="P71">
        <v>0.11770208179950714</v>
      </c>
      <c r="Q71">
        <v>0.44830149412155151</v>
      </c>
      <c r="R71">
        <v>0.63273108005523682</v>
      </c>
      <c r="S71">
        <v>0.19174182415008545</v>
      </c>
      <c r="T71">
        <v>0.48000442981719971</v>
      </c>
      <c r="U71">
        <v>0.12903225421905518</v>
      </c>
      <c r="V71">
        <v>0.47897130250930786</v>
      </c>
      <c r="W71">
        <v>0.29658344388008118</v>
      </c>
      <c r="X71">
        <v>0.20603002607822418</v>
      </c>
      <c r="Y71">
        <v>0.67932260036468506</v>
      </c>
      <c r="Z71">
        <v>0.47978484630584717</v>
      </c>
      <c r="AA71">
        <v>0.3891863226890564</v>
      </c>
      <c r="AB71">
        <v>0.25469231605529785</v>
      </c>
      <c r="AC71">
        <v>0.25341722369194031</v>
      </c>
      <c r="AD71">
        <v>0.38995009660720825</v>
      </c>
      <c r="AE71">
        <v>0.46602970361709595</v>
      </c>
      <c r="AF71">
        <v>0.27257156372070313</v>
      </c>
      <c r="AG71">
        <v>0.46976020932197571</v>
      </c>
      <c r="AH71">
        <v>0.21135407686233521</v>
      </c>
      <c r="AI71">
        <v>0.46125000715255737</v>
      </c>
      <c r="AJ71">
        <v>0.39886808395385742</v>
      </c>
      <c r="AK71">
        <v>0.60618138313293457</v>
      </c>
      <c r="AL71">
        <v>0.61991918087005615</v>
      </c>
      <c r="AM71">
        <v>0.45593816041946411</v>
      </c>
      <c r="AN71">
        <v>0.18598991632461548</v>
      </c>
      <c r="AO71">
        <v>0.58533334732055664</v>
      </c>
      <c r="AP71">
        <v>0.18124136328697205</v>
      </c>
      <c r="AQ71">
        <v>0.38904398679733276</v>
      </c>
      <c r="AR71">
        <v>0.16922886669635773</v>
      </c>
      <c r="AS71">
        <v>0.49078309535980225</v>
      </c>
      <c r="AT71">
        <v>0.40083432197570801</v>
      </c>
      <c r="AU71">
        <v>0.56721574068069458</v>
      </c>
      <c r="AV71">
        <v>0.21595695614814758</v>
      </c>
      <c r="AW71">
        <v>0.3611845076084137</v>
      </c>
      <c r="AX71">
        <v>59</v>
      </c>
      <c r="AY71">
        <v>0.2776542603969574</v>
      </c>
      <c r="AZ71">
        <v>79</v>
      </c>
      <c r="BA71">
        <v>0.45074653625488281</v>
      </c>
      <c r="BB71">
        <v>75</v>
      </c>
      <c r="BC71">
        <v>0.3454921543598175</v>
      </c>
      <c r="BD71">
        <v>71</v>
      </c>
      <c r="BE71">
        <v>0.38530808687210083</v>
      </c>
      <c r="BF71">
        <v>44</v>
      </c>
      <c r="BG71">
        <v>0.46700716018676758</v>
      </c>
      <c r="BH71">
        <v>73</v>
      </c>
      <c r="BI71">
        <v>0.33121189475059509</v>
      </c>
      <c r="BJ71">
        <v>72</v>
      </c>
      <c r="BK71">
        <v>0.43819469213485718</v>
      </c>
      <c r="BL71">
        <v>61</v>
      </c>
      <c r="BM71">
        <v>0.4186975359916687</v>
      </c>
      <c r="BN71">
        <v>63</v>
      </c>
      <c r="BO71">
        <v>71</v>
      </c>
      <c r="BP71" s="210">
        <v>0.37129086256027222</v>
      </c>
      <c r="BQ71" s="30">
        <v>78</v>
      </c>
      <c r="BR71" s="34">
        <v>0.36354231424166161</v>
      </c>
      <c r="BS71" s="35">
        <v>79</v>
      </c>
      <c r="BT71" s="34">
        <v>0.36361831241838172</v>
      </c>
      <c r="BU71" s="35">
        <v>81</v>
      </c>
      <c r="BV71" s="34">
        <v>0.36573400456972655</v>
      </c>
      <c r="BW71">
        <v>57</v>
      </c>
      <c r="BX71" s="37">
        <v>0.35324850834571281</v>
      </c>
      <c r="BY71" s="214">
        <v>4880.7389999999996</v>
      </c>
    </row>
    <row r="72" spans="1:77" x14ac:dyDescent="0.25">
      <c r="A72" s="221" t="s">
        <v>306</v>
      </c>
      <c r="B72" t="s">
        <v>70</v>
      </c>
      <c r="C72" s="210">
        <v>0.38400202989578247</v>
      </c>
      <c r="D72">
        <v>71</v>
      </c>
      <c r="E72">
        <v>0.27311310172080994</v>
      </c>
      <c r="F72">
        <v>76</v>
      </c>
      <c r="G72">
        <v>0.44693616032600403</v>
      </c>
      <c r="H72">
        <v>61</v>
      </c>
      <c r="I72">
        <v>0.42888420820236206</v>
      </c>
      <c r="J72">
        <v>72</v>
      </c>
      <c r="K72">
        <v>0.38707461953163147</v>
      </c>
      <c r="L72">
        <v>76</v>
      </c>
      <c r="M72">
        <v>0.25992172956466675</v>
      </c>
      <c r="N72">
        <v>0.3326791524887085</v>
      </c>
      <c r="O72">
        <v>0.24916772544384003</v>
      </c>
      <c r="P72">
        <v>9.2655695974826813E-2</v>
      </c>
      <c r="Q72">
        <v>0.25997623801231384</v>
      </c>
      <c r="R72">
        <v>0.70053350925445557</v>
      </c>
      <c r="S72">
        <v>0.19764642417430878</v>
      </c>
      <c r="T72">
        <v>0.21944400668144226</v>
      </c>
      <c r="U72">
        <v>0.41609230637550354</v>
      </c>
      <c r="V72">
        <v>0.53659617900848389</v>
      </c>
      <c r="W72">
        <v>0.60643982887268066</v>
      </c>
      <c r="X72">
        <v>0.43912217020988464</v>
      </c>
      <c r="Y72">
        <v>0.72158145904541016</v>
      </c>
      <c r="Z72">
        <v>0.57398420572280884</v>
      </c>
      <c r="AA72">
        <v>0.52816706895828247</v>
      </c>
      <c r="AB72">
        <v>0.28318119049072266</v>
      </c>
      <c r="AC72">
        <v>0.10199948400259018</v>
      </c>
      <c r="AD72">
        <v>0.44376862049102783</v>
      </c>
      <c r="AE72">
        <v>0.31521898508071899</v>
      </c>
      <c r="AF72">
        <v>0.28946396708488464</v>
      </c>
      <c r="AG72">
        <v>0.45482760667800903</v>
      </c>
      <c r="AH72">
        <v>0.23641090095043182</v>
      </c>
      <c r="AI72">
        <v>0.32962501049041748</v>
      </c>
      <c r="AJ72">
        <v>0.27437883615493774</v>
      </c>
      <c r="AK72">
        <v>0.48681002855300903</v>
      </c>
      <c r="AL72">
        <v>0.54587084054946899</v>
      </c>
      <c r="AM72">
        <v>0.4692571759223938</v>
      </c>
      <c r="AN72">
        <v>0.18517273664474487</v>
      </c>
      <c r="AO72">
        <v>0.2941567599773407</v>
      </c>
      <c r="AP72">
        <v>0.17089800536632538</v>
      </c>
      <c r="AQ72">
        <v>0.53646242618560791</v>
      </c>
      <c r="AR72">
        <v>0.24452263116836548</v>
      </c>
      <c r="AS72">
        <v>0.48830586671829224</v>
      </c>
      <c r="AT72">
        <v>0.3192165195941925</v>
      </c>
      <c r="AU72">
        <v>0.79044091701507568</v>
      </c>
      <c r="AV72">
        <v>0.43007665872573853</v>
      </c>
      <c r="AW72">
        <v>0.23360607028007507</v>
      </c>
      <c r="AX72">
        <v>79</v>
      </c>
      <c r="AY72">
        <v>0.49956262111663818</v>
      </c>
      <c r="AZ72">
        <v>26</v>
      </c>
      <c r="BA72">
        <v>0.52672851085662842</v>
      </c>
      <c r="BB72">
        <v>44</v>
      </c>
      <c r="BC72">
        <v>0.28761276602745056</v>
      </c>
      <c r="BD72">
        <v>80</v>
      </c>
      <c r="BE72">
        <v>0.32381057739257813</v>
      </c>
      <c r="BF72">
        <v>73</v>
      </c>
      <c r="BG72">
        <v>0.42177769541740417</v>
      </c>
      <c r="BH72">
        <v>83</v>
      </c>
      <c r="BI72">
        <v>0.31150996685028076</v>
      </c>
      <c r="BJ72">
        <v>76</v>
      </c>
      <c r="BK72">
        <v>0.34440004825592041</v>
      </c>
      <c r="BL72">
        <v>74</v>
      </c>
      <c r="BM72">
        <v>0.50700998306274414</v>
      </c>
      <c r="BN72">
        <v>31</v>
      </c>
      <c r="BO72">
        <v>74</v>
      </c>
      <c r="BP72" s="210">
        <v>0.36349394917488098</v>
      </c>
      <c r="BQ72" s="30">
        <v>75</v>
      </c>
      <c r="BR72" s="34">
        <v>0.36846134202901559</v>
      </c>
      <c r="BS72" s="35">
        <v>74</v>
      </c>
      <c r="BT72" s="34">
        <v>0.3753369476672157</v>
      </c>
      <c r="BU72" s="35">
        <v>66</v>
      </c>
      <c r="BV72" s="34">
        <v>0.43974656934750117</v>
      </c>
      <c r="BW72" t="s">
        <v>407</v>
      </c>
      <c r="BX72" s="36" t="s">
        <v>407</v>
      </c>
      <c r="BY72" s="213">
        <v>2074.0439999999999</v>
      </c>
    </row>
    <row r="73" spans="1:77" x14ac:dyDescent="0.25">
      <c r="A73" s="221" t="s">
        <v>373</v>
      </c>
      <c r="B73" t="s">
        <v>81</v>
      </c>
      <c r="C73" s="210">
        <v>0.38184741139411926</v>
      </c>
      <c r="D73">
        <v>72</v>
      </c>
      <c r="E73">
        <v>0.28954815864562988</v>
      </c>
      <c r="F73">
        <v>72</v>
      </c>
      <c r="G73">
        <v>0.41335222125053406</v>
      </c>
      <c r="H73">
        <v>69</v>
      </c>
      <c r="I73">
        <v>0.409991055727005</v>
      </c>
      <c r="J73">
        <v>78</v>
      </c>
      <c r="K73">
        <v>0.41449823975563049</v>
      </c>
      <c r="L73">
        <v>70</v>
      </c>
      <c r="M73">
        <v>0.33518683910369873</v>
      </c>
      <c r="N73">
        <v>0.2986656129360199</v>
      </c>
      <c r="O73">
        <v>0.46010559797286987</v>
      </c>
      <c r="P73">
        <v>0.12473740428686142</v>
      </c>
      <c r="Q73">
        <v>0.27957937121391296</v>
      </c>
      <c r="R73">
        <v>0.6814429759979248</v>
      </c>
      <c r="S73">
        <v>0.16868025064468384</v>
      </c>
      <c r="T73">
        <v>0.21986973285675049</v>
      </c>
      <c r="U73">
        <v>0.159049391746521</v>
      </c>
      <c r="V73">
        <v>0.46500766277313232</v>
      </c>
      <c r="W73">
        <v>0.31010189652442932</v>
      </c>
      <c r="X73">
        <v>0.26664987206459045</v>
      </c>
      <c r="Y73">
        <v>0.69406849145889282</v>
      </c>
      <c r="Z73">
        <v>0.54864907264709473</v>
      </c>
      <c r="AA73">
        <v>0.39596909284591675</v>
      </c>
      <c r="AB73">
        <v>0.3000958263874054</v>
      </c>
      <c r="AC73">
        <v>0.29448989033699036</v>
      </c>
      <c r="AD73">
        <v>0.40156269073486328</v>
      </c>
      <c r="AE73">
        <v>0.4256751537322998</v>
      </c>
      <c r="AF73">
        <v>0.58211994171142578</v>
      </c>
      <c r="AG73">
        <v>0.58410120010375977</v>
      </c>
      <c r="AH73">
        <v>0.15803295373916626</v>
      </c>
      <c r="AI73">
        <v>0.38237500190734863</v>
      </c>
      <c r="AJ73">
        <v>0.22276638448238373</v>
      </c>
      <c r="AK73">
        <v>0.51293778419494629</v>
      </c>
      <c r="AL73">
        <v>0.56210023164749146</v>
      </c>
      <c r="AM73">
        <v>0.56663602590560913</v>
      </c>
      <c r="AN73">
        <v>0.22414952516555786</v>
      </c>
      <c r="AO73">
        <v>0.35728186368942261</v>
      </c>
      <c r="AP73">
        <v>0.16502703726291656</v>
      </c>
      <c r="AQ73">
        <v>0.40209612250328064</v>
      </c>
      <c r="AR73">
        <v>0.23250995576381683</v>
      </c>
      <c r="AS73">
        <v>0.51378941535949707</v>
      </c>
      <c r="AT73">
        <v>0.40943118929862976</v>
      </c>
      <c r="AU73">
        <v>0.60853087902069092</v>
      </c>
      <c r="AV73">
        <v>0.43303477764129639</v>
      </c>
      <c r="AW73">
        <v>0.30467385053634644</v>
      </c>
      <c r="AX73">
        <v>69</v>
      </c>
      <c r="AY73">
        <v>0.30020219087600708</v>
      </c>
      <c r="AZ73">
        <v>77</v>
      </c>
      <c r="BA73">
        <v>0.48469561338424683</v>
      </c>
      <c r="BB73">
        <v>67</v>
      </c>
      <c r="BC73">
        <v>0.42596191167831421</v>
      </c>
      <c r="BD73">
        <v>63</v>
      </c>
      <c r="BE73">
        <v>0.3368188738822937</v>
      </c>
      <c r="BF73">
        <v>68</v>
      </c>
      <c r="BG73">
        <v>0.46645587682723999</v>
      </c>
      <c r="BH73">
        <v>74</v>
      </c>
      <c r="BI73">
        <v>0.28922873735427856</v>
      </c>
      <c r="BJ73">
        <v>78</v>
      </c>
      <c r="BK73">
        <v>0.33739307522773743</v>
      </c>
      <c r="BL73">
        <v>77</v>
      </c>
      <c r="BM73">
        <v>0.49119657278060913</v>
      </c>
      <c r="BN73">
        <v>42</v>
      </c>
      <c r="BO73">
        <v>70</v>
      </c>
      <c r="BP73" s="210">
        <v>0.37394294142723083</v>
      </c>
      <c r="BQ73" s="30">
        <v>72</v>
      </c>
      <c r="BR73" s="34">
        <v>0.38092159858075431</v>
      </c>
      <c r="BS73" s="35">
        <v>69</v>
      </c>
      <c r="BT73" s="34">
        <v>0.39826119742809518</v>
      </c>
      <c r="BU73" s="35">
        <v>78</v>
      </c>
      <c r="BV73" s="34">
        <v>0.39579770473664477</v>
      </c>
      <c r="BW73">
        <v>58</v>
      </c>
      <c r="BX73" s="39">
        <v>0.34713406353766496</v>
      </c>
      <c r="BY73" s="213">
        <v>3334.0039999999999</v>
      </c>
    </row>
    <row r="74" spans="1:77" x14ac:dyDescent="0.25">
      <c r="A74" s="221" t="s">
        <v>339</v>
      </c>
      <c r="B74" t="s">
        <v>118</v>
      </c>
      <c r="C74" s="210">
        <v>0.37627747654914856</v>
      </c>
      <c r="D74">
        <v>73</v>
      </c>
      <c r="E74">
        <v>0.29768985509872437</v>
      </c>
      <c r="F74">
        <v>68</v>
      </c>
      <c r="G74">
        <v>0.40194603800773621</v>
      </c>
      <c r="H74">
        <v>75</v>
      </c>
      <c r="I74">
        <v>0.47805595397949219</v>
      </c>
      <c r="J74">
        <v>53</v>
      </c>
      <c r="K74">
        <v>0.32741808891296387</v>
      </c>
      <c r="L74">
        <v>83</v>
      </c>
      <c r="M74">
        <v>1.9931657239794731E-2</v>
      </c>
      <c r="N74">
        <v>0.10730503499507904</v>
      </c>
      <c r="O74">
        <v>0.20911240577697754</v>
      </c>
      <c r="P74">
        <v>5.8808773756027222E-2</v>
      </c>
      <c r="Q74">
        <v>0.1501135379076004</v>
      </c>
      <c r="R74">
        <v>0.69686651229858398</v>
      </c>
      <c r="S74">
        <v>0.24148930609226227</v>
      </c>
      <c r="T74">
        <v>0.19260689616203308</v>
      </c>
      <c r="U74">
        <v>0.22171063721179962</v>
      </c>
      <c r="V74">
        <v>0.62976163625717163</v>
      </c>
      <c r="W74">
        <v>0.35416898131370544</v>
      </c>
      <c r="X74">
        <v>0.38283258676528931</v>
      </c>
      <c r="Y74">
        <v>0.59493619203567505</v>
      </c>
      <c r="Z74">
        <v>0.52679437398910522</v>
      </c>
      <c r="AA74">
        <v>0.57428056001663208</v>
      </c>
      <c r="AB74">
        <v>0.32619687914848328</v>
      </c>
      <c r="AC74">
        <v>0.23779332637786865</v>
      </c>
      <c r="AD74">
        <v>0.42051315307617188</v>
      </c>
      <c r="AE74">
        <v>0.34865635633468628</v>
      </c>
      <c r="AF74">
        <v>0.29552042484283447</v>
      </c>
      <c r="AG74">
        <v>0.32632306218147278</v>
      </c>
      <c r="AH74">
        <v>0.34023213386535645</v>
      </c>
      <c r="AI74">
        <v>0.31312501430511475</v>
      </c>
      <c r="AJ74">
        <v>0.36074930429458618</v>
      </c>
      <c r="AK74">
        <v>0.62944138050079346</v>
      </c>
      <c r="AL74">
        <v>0.54065591096878052</v>
      </c>
      <c r="AM74">
        <v>0.37936767935752869</v>
      </c>
      <c r="AN74">
        <v>0.26951414346694946</v>
      </c>
      <c r="AO74">
        <v>0.26798883080482483</v>
      </c>
      <c r="AP74">
        <v>0.40065211057662964</v>
      </c>
      <c r="AQ74">
        <v>0.4653812050819397</v>
      </c>
      <c r="AR74">
        <v>0.32422035932540894</v>
      </c>
      <c r="AS74">
        <v>0.49852415919303894</v>
      </c>
      <c r="AT74">
        <v>0.63972264528274536</v>
      </c>
      <c r="AU74">
        <v>0.73193275928497314</v>
      </c>
      <c r="AV74">
        <v>0.46875932812690735</v>
      </c>
      <c r="AW74">
        <v>9.878946840763092E-2</v>
      </c>
      <c r="AX74">
        <v>88</v>
      </c>
      <c r="AY74">
        <v>0.39711844921112061</v>
      </c>
      <c r="AZ74">
        <v>50</v>
      </c>
      <c r="BA74">
        <v>0.50555199384689331</v>
      </c>
      <c r="BB74">
        <v>57</v>
      </c>
      <c r="BC74">
        <v>0.32562083005905151</v>
      </c>
      <c r="BD74">
        <v>74</v>
      </c>
      <c r="BE74">
        <v>0.33510738611221313</v>
      </c>
      <c r="BF74">
        <v>69</v>
      </c>
      <c r="BG74">
        <v>0.45474478602409363</v>
      </c>
      <c r="BH74">
        <v>76</v>
      </c>
      <c r="BI74">
        <v>0.36456063389778137</v>
      </c>
      <c r="BJ74">
        <v>60</v>
      </c>
      <c r="BK74">
        <v>0.32026904821395874</v>
      </c>
      <c r="BL74">
        <v>82</v>
      </c>
      <c r="BM74">
        <v>0.58473473787307739</v>
      </c>
      <c r="BN74">
        <v>6</v>
      </c>
      <c r="BO74">
        <v>77</v>
      </c>
      <c r="BP74" s="210">
        <v>0.35796576738357544</v>
      </c>
      <c r="BQ74" s="30">
        <v>70</v>
      </c>
      <c r="BR74" s="34">
        <v>0.38412199102431899</v>
      </c>
      <c r="BS74" s="35">
        <v>70</v>
      </c>
      <c r="BT74" s="34">
        <v>0.39478296515103906</v>
      </c>
      <c r="BU74" s="35">
        <v>67</v>
      </c>
      <c r="BV74" s="34">
        <v>0.43810954435524696</v>
      </c>
      <c r="BW74" t="s">
        <v>407</v>
      </c>
      <c r="BX74" s="36" t="s">
        <v>407</v>
      </c>
      <c r="BY74" s="213">
        <v>1063.1420000000001</v>
      </c>
    </row>
    <row r="75" spans="1:77" x14ac:dyDescent="0.25">
      <c r="A75" s="224" t="s">
        <v>397</v>
      </c>
      <c r="B75" t="s">
        <v>140</v>
      </c>
      <c r="C75" s="210">
        <v>0.37153515219688416</v>
      </c>
      <c r="D75">
        <v>74</v>
      </c>
      <c r="E75">
        <v>0.26362815499305725</v>
      </c>
      <c r="F75">
        <v>80</v>
      </c>
      <c r="G75">
        <v>0.38287791609764099</v>
      </c>
      <c r="H75">
        <v>79</v>
      </c>
      <c r="I75">
        <v>0.42898666858673096</v>
      </c>
      <c r="J75">
        <v>71</v>
      </c>
      <c r="K75">
        <v>0.46837002038955688</v>
      </c>
      <c r="L75">
        <v>62</v>
      </c>
      <c r="N75">
        <v>0.17917618155479431</v>
      </c>
      <c r="O75">
        <v>0.16747073829174042</v>
      </c>
      <c r="P75">
        <v>0.13709183037281036</v>
      </c>
      <c r="R75">
        <v>0.75546532869338989</v>
      </c>
      <c r="S75">
        <v>0.27108991146087646</v>
      </c>
      <c r="T75">
        <v>3.0903732404112816E-2</v>
      </c>
      <c r="U75">
        <v>0.21366025507450104</v>
      </c>
      <c r="V75">
        <v>0.49350935220718384</v>
      </c>
      <c r="W75">
        <v>0.74823528528213501</v>
      </c>
      <c r="X75">
        <v>0.49561294913291931</v>
      </c>
      <c r="Y75">
        <v>0.55954575538635254</v>
      </c>
      <c r="Z75">
        <v>0.32092878222465515</v>
      </c>
      <c r="AA75">
        <v>0.17238692939281464</v>
      </c>
      <c r="AB75">
        <v>0.16021172702312469</v>
      </c>
      <c r="AC75">
        <v>0.27459859848022461</v>
      </c>
      <c r="AD75">
        <v>0.5843842625617981</v>
      </c>
      <c r="AE75">
        <v>0.25090417265892029</v>
      </c>
      <c r="AF75">
        <v>0.325644850730896</v>
      </c>
      <c r="AG75">
        <v>0.44331061840057373</v>
      </c>
      <c r="AH75">
        <v>6.7977681756019592E-2</v>
      </c>
      <c r="AJ75">
        <v>0.23241464793682098</v>
      </c>
      <c r="AK75">
        <v>0.72146999835968018</v>
      </c>
      <c r="AL75">
        <v>0.59121817350387573</v>
      </c>
      <c r="AM75">
        <v>0.37578779458999634</v>
      </c>
      <c r="AN75">
        <v>0.19737799465656281</v>
      </c>
      <c r="AO75">
        <v>0.52895641326904297</v>
      </c>
      <c r="AQ75">
        <v>0.45449846982955933</v>
      </c>
      <c r="AR75">
        <v>0.41896134614944458</v>
      </c>
      <c r="AS75">
        <v>0.53704851865768433</v>
      </c>
      <c r="AT75">
        <v>0.43923360109329224</v>
      </c>
      <c r="AU75">
        <v>0.62265002727508545</v>
      </c>
      <c r="AV75">
        <v>0.37443429231643677</v>
      </c>
      <c r="AW75">
        <v>0.16124625504016876</v>
      </c>
      <c r="AX75">
        <v>85</v>
      </c>
      <c r="AY75">
        <v>0.4877544641494751</v>
      </c>
      <c r="AZ75">
        <v>30</v>
      </c>
      <c r="BA75">
        <v>0.30326831340789795</v>
      </c>
      <c r="BB75">
        <v>87</v>
      </c>
      <c r="BC75">
        <v>0.35888296365737915</v>
      </c>
      <c r="BD75">
        <v>69</v>
      </c>
      <c r="BE75">
        <v>0.24790097773075104</v>
      </c>
      <c r="BF75">
        <v>80</v>
      </c>
      <c r="BG75">
        <v>0.47146350145339966</v>
      </c>
      <c r="BH75">
        <v>71</v>
      </c>
      <c r="BI75">
        <v>0.46747207641601563</v>
      </c>
      <c r="BJ75">
        <v>24</v>
      </c>
      <c r="BK75">
        <v>0.35248631238937378</v>
      </c>
      <c r="BL75">
        <v>72</v>
      </c>
      <c r="BM75">
        <v>0.49334162473678589</v>
      </c>
      <c r="BN75">
        <v>39</v>
      </c>
      <c r="BO75">
        <v>73</v>
      </c>
      <c r="BP75" s="210">
        <v>0.36384651064872742</v>
      </c>
      <c r="BQ75" s="30">
        <v>71</v>
      </c>
      <c r="BR75" s="34">
        <v>0.38384065647604998</v>
      </c>
      <c r="BS75" s="35">
        <v>72</v>
      </c>
      <c r="BT75" s="34">
        <v>0.37879409696591648</v>
      </c>
      <c r="BU75" s="35">
        <v>72</v>
      </c>
      <c r="BV75" s="34">
        <v>0.42668989642022542</v>
      </c>
      <c r="BW75">
        <v>45</v>
      </c>
      <c r="BX75" s="39">
        <v>0.42306442948187584</v>
      </c>
      <c r="BY75" s="214">
        <v>4958.8649999999998</v>
      </c>
    </row>
    <row r="76" spans="1:77" x14ac:dyDescent="0.25">
      <c r="A76" s="221" t="s">
        <v>341</v>
      </c>
      <c r="B76" t="s">
        <v>113</v>
      </c>
      <c r="C76" s="210">
        <v>0.36846733093261719</v>
      </c>
      <c r="D76">
        <v>75</v>
      </c>
      <c r="E76">
        <v>0.26101672649383545</v>
      </c>
      <c r="F76">
        <v>81</v>
      </c>
      <c r="G76">
        <v>0.41434267163276672</v>
      </c>
      <c r="H76">
        <v>68</v>
      </c>
      <c r="I76">
        <v>0.40366122126579285</v>
      </c>
      <c r="J76">
        <v>79</v>
      </c>
      <c r="K76">
        <v>0.39484876394271851</v>
      </c>
      <c r="L76">
        <v>74</v>
      </c>
      <c r="M76">
        <v>0.29706794023513794</v>
      </c>
      <c r="N76">
        <v>0.13398352265357971</v>
      </c>
      <c r="O76">
        <v>0.49098771810531616</v>
      </c>
      <c r="P76">
        <v>0.17556647956371307</v>
      </c>
      <c r="Q76">
        <v>0.26829707622528076</v>
      </c>
      <c r="R76">
        <v>0.68103277683258057</v>
      </c>
      <c r="S76">
        <v>0.116949662566185</v>
      </c>
      <c r="T76">
        <v>0.30313628911972046</v>
      </c>
      <c r="U76">
        <v>0.34493815898895264</v>
      </c>
      <c r="V76">
        <v>0.5339350700378418</v>
      </c>
      <c r="W76">
        <v>0.40831705927848816</v>
      </c>
      <c r="X76">
        <v>0.39206388592720032</v>
      </c>
      <c r="Y76">
        <v>0.69839894771575928</v>
      </c>
      <c r="Z76">
        <v>0.48140460252761841</v>
      </c>
      <c r="AA76">
        <v>0.57119739055633545</v>
      </c>
      <c r="AB76">
        <v>0.20658403635025024</v>
      </c>
      <c r="AC76">
        <v>3.67124043405056E-2</v>
      </c>
      <c r="AD76">
        <v>0.16273996233940125</v>
      </c>
      <c r="AE76">
        <v>0.38020265102386475</v>
      </c>
      <c r="AF76">
        <v>0.43536260724067688</v>
      </c>
      <c r="AG76">
        <v>0.53712224960327148</v>
      </c>
      <c r="AH76">
        <v>0.3887442946434021</v>
      </c>
      <c r="AI76">
        <v>0.30425000190734863</v>
      </c>
      <c r="AJ76">
        <v>0.18400643765926361</v>
      </c>
      <c r="AK76">
        <v>0.49270325899124146</v>
      </c>
      <c r="AL76">
        <v>0.45014342665672302</v>
      </c>
      <c r="AM76">
        <v>0.39563792943954468</v>
      </c>
      <c r="AN76">
        <v>0.19442319869995117</v>
      </c>
      <c r="AO76">
        <v>0.37698733806610107</v>
      </c>
      <c r="AP76">
        <v>0.28485482931137085</v>
      </c>
      <c r="AQ76">
        <v>0.43360552191734314</v>
      </c>
      <c r="AR76">
        <v>0.27662959694862366</v>
      </c>
      <c r="AS76">
        <v>0.50141143798828125</v>
      </c>
      <c r="AT76">
        <v>0.51611244678497314</v>
      </c>
      <c r="AU76">
        <v>0.62793600559234619</v>
      </c>
      <c r="AV76">
        <v>0.18137796223163605</v>
      </c>
      <c r="AW76">
        <v>0.27440142631530762</v>
      </c>
      <c r="AX76">
        <v>76</v>
      </c>
      <c r="AY76">
        <v>0.41981354355812073</v>
      </c>
      <c r="AZ76">
        <v>43</v>
      </c>
      <c r="BA76">
        <v>0.48939624428749084</v>
      </c>
      <c r="BB76">
        <v>64</v>
      </c>
      <c r="BC76">
        <v>0.25375440716743469</v>
      </c>
      <c r="BD76">
        <v>82</v>
      </c>
      <c r="BE76">
        <v>0.35353073477745056</v>
      </c>
      <c r="BF76">
        <v>61</v>
      </c>
      <c r="BG76">
        <v>0.38322696089744568</v>
      </c>
      <c r="BH76">
        <v>85</v>
      </c>
      <c r="BI76">
        <v>0.34301930665969849</v>
      </c>
      <c r="BJ76">
        <v>68</v>
      </c>
      <c r="BK76">
        <v>0.3423539400100708</v>
      </c>
      <c r="BL76">
        <v>75</v>
      </c>
      <c r="BM76">
        <v>0.45670947432518005</v>
      </c>
      <c r="BN76">
        <v>56</v>
      </c>
      <c r="BO76">
        <v>72</v>
      </c>
      <c r="BP76" s="210">
        <v>0.36811789870262146</v>
      </c>
      <c r="BQ76" s="30">
        <v>79</v>
      </c>
      <c r="BR76" s="34">
        <v>0.35263763976621332</v>
      </c>
      <c r="BS76" s="35">
        <v>83</v>
      </c>
      <c r="BT76" s="34">
        <v>0.34279636304175765</v>
      </c>
      <c r="BU76" s="35">
        <v>82</v>
      </c>
      <c r="BV76" s="34">
        <v>0.36396148395892697</v>
      </c>
      <c r="BW76">
        <v>56</v>
      </c>
      <c r="BX76" s="37">
        <v>0.36700605066576669</v>
      </c>
      <c r="BY76" s="213">
        <v>1976.655</v>
      </c>
    </row>
    <row r="77" spans="1:77" x14ac:dyDescent="0.25">
      <c r="A77" s="221" t="s">
        <v>368</v>
      </c>
      <c r="B77" t="s">
        <v>71</v>
      </c>
      <c r="C77" s="210">
        <v>0.36794024705886841</v>
      </c>
      <c r="D77">
        <v>76</v>
      </c>
      <c r="E77">
        <v>0.22605668008327484</v>
      </c>
      <c r="F77">
        <v>87</v>
      </c>
      <c r="G77">
        <v>0.4080314040184021</v>
      </c>
      <c r="H77">
        <v>73</v>
      </c>
      <c r="I77">
        <v>0.46046695113182068</v>
      </c>
      <c r="J77">
        <v>61</v>
      </c>
      <c r="K77">
        <v>0.37720587849617004</v>
      </c>
      <c r="L77">
        <v>78</v>
      </c>
      <c r="M77">
        <v>0.27140560746192932</v>
      </c>
      <c r="N77">
        <v>0.51440703868865967</v>
      </c>
      <c r="O77">
        <v>1.7996312218215849E-9</v>
      </c>
      <c r="P77">
        <v>0.10474043339490891</v>
      </c>
      <c r="Q77">
        <v>0.27948969602584839</v>
      </c>
      <c r="R77">
        <v>0.67800331115722656</v>
      </c>
      <c r="S77">
        <v>0.27881655097007751</v>
      </c>
      <c r="T77">
        <v>7.5103916227817535E-2</v>
      </c>
      <c r="U77">
        <v>0.3564440906047821</v>
      </c>
      <c r="V77">
        <v>0.61502158641815186</v>
      </c>
      <c r="W77">
        <v>0.42859134078025818</v>
      </c>
      <c r="X77">
        <v>0.32311537861824036</v>
      </c>
      <c r="Y77">
        <v>0.68583625555038452</v>
      </c>
      <c r="Z77">
        <v>0.51006567478179932</v>
      </c>
      <c r="AA77">
        <v>0.53349548578262329</v>
      </c>
      <c r="AB77">
        <v>0.19105644524097443</v>
      </c>
      <c r="AC77">
        <v>1.9474592059850693E-2</v>
      </c>
      <c r="AD77">
        <v>0.2253122478723526</v>
      </c>
      <c r="AE77">
        <v>0.37547418475151062</v>
      </c>
      <c r="AF77">
        <v>0.35768172144889832</v>
      </c>
      <c r="AG77">
        <v>0.40421929955482483</v>
      </c>
      <c r="AH77">
        <v>0.46766692399978638</v>
      </c>
      <c r="AI77">
        <v>0.29800000786781311</v>
      </c>
      <c r="AJ77">
        <v>0.23908334970474243</v>
      </c>
      <c r="AK77">
        <v>0.60497444868087769</v>
      </c>
      <c r="AL77">
        <v>0.55477696657180786</v>
      </c>
      <c r="AM77">
        <v>0.49407452344894409</v>
      </c>
      <c r="AN77">
        <v>0.22065991163253784</v>
      </c>
      <c r="AO77">
        <v>0.2761911153793335</v>
      </c>
      <c r="AP77">
        <v>0.37832695245742798</v>
      </c>
      <c r="AQ77">
        <v>0.55170446634292603</v>
      </c>
      <c r="AR77">
        <v>0.24207794666290283</v>
      </c>
      <c r="AS77">
        <v>0.49681779742240906</v>
      </c>
      <c r="AT77">
        <v>0.20062194764614105</v>
      </c>
      <c r="AU77">
        <v>0.71212595701217651</v>
      </c>
      <c r="AV77">
        <v>0.2809910774230957</v>
      </c>
      <c r="AW77">
        <v>0.22263826429843903</v>
      </c>
      <c r="AX77">
        <v>80</v>
      </c>
      <c r="AY77">
        <v>0.43079310655593872</v>
      </c>
      <c r="AZ77">
        <v>39</v>
      </c>
      <c r="BA77">
        <v>0.48011347651481628</v>
      </c>
      <c r="BB77">
        <v>69</v>
      </c>
      <c r="BC77">
        <v>0.24448569118976593</v>
      </c>
      <c r="BD77">
        <v>84</v>
      </c>
      <c r="BE77">
        <v>0.35224241018295288</v>
      </c>
      <c r="BF77">
        <v>62</v>
      </c>
      <c r="BG77">
        <v>0.46862146258354187</v>
      </c>
      <c r="BH77">
        <v>72</v>
      </c>
      <c r="BI77">
        <v>0.36207512021064758</v>
      </c>
      <c r="BJ77">
        <v>61</v>
      </c>
      <c r="BK77">
        <v>0.32785338163375854</v>
      </c>
      <c r="BL77">
        <v>80</v>
      </c>
      <c r="BM77">
        <v>0.42263919115066528</v>
      </c>
      <c r="BN77">
        <v>62</v>
      </c>
      <c r="BO77">
        <v>79</v>
      </c>
      <c r="BP77" s="210">
        <v>0.35572096705436707</v>
      </c>
      <c r="BQ77" s="30">
        <v>76</v>
      </c>
      <c r="BR77" s="34">
        <v>0.36647875284109754</v>
      </c>
      <c r="BS77" s="35">
        <v>77</v>
      </c>
      <c r="BT77" s="34">
        <v>0.36665045643542332</v>
      </c>
      <c r="BU77" s="35">
        <v>77</v>
      </c>
      <c r="BV77" s="34">
        <v>0.39717751245963689</v>
      </c>
      <c r="BW77">
        <v>54</v>
      </c>
      <c r="BX77" s="39">
        <v>0.38132926915210763</v>
      </c>
      <c r="BY77" s="213">
        <v>1721.0350000000001</v>
      </c>
    </row>
    <row r="78" spans="1:77" x14ac:dyDescent="0.25">
      <c r="A78" s="221" t="s">
        <v>394</v>
      </c>
      <c r="B78" t="s">
        <v>136</v>
      </c>
      <c r="C78" s="210">
        <v>0.35780695080757141</v>
      </c>
      <c r="D78">
        <v>77</v>
      </c>
      <c r="E78">
        <v>0.3002149760723114</v>
      </c>
      <c r="F78">
        <v>66</v>
      </c>
      <c r="G78">
        <v>0.34208688139915466</v>
      </c>
      <c r="H78">
        <v>82</v>
      </c>
      <c r="I78">
        <v>0.46996277570724487</v>
      </c>
      <c r="J78">
        <v>59</v>
      </c>
      <c r="K78">
        <v>0.32339465618133545</v>
      </c>
      <c r="L78">
        <v>85</v>
      </c>
      <c r="N78">
        <v>0.28009742498397827</v>
      </c>
      <c r="O78">
        <v>0.43160980939865112</v>
      </c>
      <c r="P78">
        <v>0.13882498443126678</v>
      </c>
      <c r="Q78">
        <v>0.21388044953346252</v>
      </c>
      <c r="R78">
        <v>0.7069510817527771</v>
      </c>
      <c r="S78">
        <v>0.22357915341854095</v>
      </c>
      <c r="T78">
        <v>3.341805562376976E-2</v>
      </c>
      <c r="U78">
        <v>0.31569308042526245</v>
      </c>
      <c r="V78">
        <v>0.58447170257568359</v>
      </c>
      <c r="W78">
        <v>0.32843708992004395</v>
      </c>
      <c r="X78">
        <v>0.34446313977241516</v>
      </c>
      <c r="Y78">
        <v>0.58694326877593994</v>
      </c>
      <c r="Z78">
        <v>0.46086803078651428</v>
      </c>
      <c r="AA78">
        <v>0.37474793195724487</v>
      </c>
      <c r="AB78">
        <v>0.30970045924186707</v>
      </c>
      <c r="AC78">
        <v>9.4376444816589355E-2</v>
      </c>
      <c r="AD78">
        <v>0.31220608949661255</v>
      </c>
      <c r="AE78">
        <v>0.3349478542804718</v>
      </c>
      <c r="AF78">
        <v>0.24722851812839508</v>
      </c>
      <c r="AG78">
        <v>0.31435513496398926</v>
      </c>
      <c r="AH78">
        <v>0.62129294872283936</v>
      </c>
      <c r="AI78">
        <v>0.20399999618530273</v>
      </c>
      <c r="AJ78">
        <v>0.36189958453178406</v>
      </c>
      <c r="AK78">
        <v>0.37132555246353149</v>
      </c>
      <c r="AL78">
        <v>0.5619347095489502</v>
      </c>
      <c r="AM78">
        <v>0.45627927780151367</v>
      </c>
      <c r="AN78">
        <v>0.424062579870224</v>
      </c>
      <c r="AO78">
        <v>0.1880020946264267</v>
      </c>
      <c r="AP78">
        <v>0.10045144706964493</v>
      </c>
      <c r="AQ78">
        <v>0.12020318210124969</v>
      </c>
      <c r="AR78">
        <v>0.44346937537193298</v>
      </c>
      <c r="AS78">
        <v>0.50258129835128784</v>
      </c>
      <c r="AT78">
        <v>0.60139143466949463</v>
      </c>
      <c r="AU78">
        <v>0.60497772693634033</v>
      </c>
      <c r="AV78">
        <v>0.39886811375617981</v>
      </c>
      <c r="AW78">
        <v>0.28351074457168579</v>
      </c>
      <c r="AX78">
        <v>74</v>
      </c>
      <c r="AY78">
        <v>0.39326626062393188</v>
      </c>
      <c r="AZ78">
        <v>52</v>
      </c>
      <c r="BA78">
        <v>0.43306493759155273</v>
      </c>
      <c r="BB78">
        <v>81</v>
      </c>
      <c r="BC78">
        <v>0.2471897304058075</v>
      </c>
      <c r="BD78">
        <v>83</v>
      </c>
      <c r="BE78">
        <v>0.37538692355155945</v>
      </c>
      <c r="BF78">
        <v>48</v>
      </c>
      <c r="BG78">
        <v>0.45340052247047424</v>
      </c>
      <c r="BH78">
        <v>78</v>
      </c>
      <c r="BI78">
        <v>0.21303153038024902</v>
      </c>
      <c r="BJ78">
        <v>88</v>
      </c>
      <c r="BK78">
        <v>0.29445719718933105</v>
      </c>
      <c r="BL78">
        <v>85</v>
      </c>
      <c r="BM78">
        <v>0.52695465087890625</v>
      </c>
      <c r="BN78">
        <v>26</v>
      </c>
      <c r="BO78">
        <v>81</v>
      </c>
      <c r="BP78" s="210">
        <v>0.34343618154525757</v>
      </c>
      <c r="BQ78" s="30">
        <v>82</v>
      </c>
      <c r="BR78" s="34">
        <v>0.33365008877984031</v>
      </c>
      <c r="BS78" s="35">
        <v>82</v>
      </c>
      <c r="BT78" s="34">
        <v>0.34414367656933953</v>
      </c>
      <c r="BU78" s="35">
        <v>76</v>
      </c>
      <c r="BV78" s="34">
        <v>0.4018424854937126</v>
      </c>
      <c r="BW78" t="s">
        <v>407</v>
      </c>
      <c r="BX78" s="38" t="s">
        <v>407</v>
      </c>
      <c r="BY78" s="213">
        <v>1414.521</v>
      </c>
    </row>
    <row r="79" spans="1:77" x14ac:dyDescent="0.25">
      <c r="A79" s="221" t="s">
        <v>384</v>
      </c>
      <c r="B79" t="s">
        <v>107</v>
      </c>
      <c r="C79" s="210">
        <v>0.35695427656173706</v>
      </c>
      <c r="D79">
        <v>78</v>
      </c>
      <c r="E79">
        <v>0.33564329147338867</v>
      </c>
      <c r="F79">
        <v>57</v>
      </c>
      <c r="G79">
        <v>0.28479206562042236</v>
      </c>
      <c r="H79">
        <v>87</v>
      </c>
      <c r="I79">
        <v>0.46703290939331055</v>
      </c>
      <c r="J79">
        <v>60</v>
      </c>
      <c r="K79">
        <v>0.35660246014595032</v>
      </c>
      <c r="L79">
        <v>82</v>
      </c>
      <c r="N79">
        <v>0.2855989933013916</v>
      </c>
      <c r="O79">
        <v>0.23428192734718323</v>
      </c>
      <c r="P79">
        <v>7.0383071899414063E-2</v>
      </c>
      <c r="Q79">
        <v>0.19815532863140106</v>
      </c>
      <c r="R79">
        <v>0.68680667877197266</v>
      </c>
      <c r="S79">
        <v>0.17147521674633026</v>
      </c>
      <c r="T79">
        <v>2.9396524652838707E-2</v>
      </c>
      <c r="U79">
        <v>0.29304841160774231</v>
      </c>
      <c r="V79">
        <v>0.60692721605300903</v>
      </c>
      <c r="W79">
        <v>0.3383946418762207</v>
      </c>
      <c r="X79">
        <v>0.35408207774162292</v>
      </c>
      <c r="Y79">
        <v>0.73187273740768433</v>
      </c>
      <c r="Z79">
        <v>0.45058771967887878</v>
      </c>
      <c r="AA79">
        <v>0.35303857922554016</v>
      </c>
      <c r="AB79">
        <v>0.40734532475471497</v>
      </c>
      <c r="AC79">
        <v>0.18194250762462616</v>
      </c>
      <c r="AD79">
        <v>0.26699250936508179</v>
      </c>
      <c r="AE79">
        <v>0.32112342119216919</v>
      </c>
      <c r="AF79">
        <v>0.6781991720199585</v>
      </c>
      <c r="AG79">
        <v>0.13151924312114716</v>
      </c>
      <c r="AH79">
        <v>0.59395802021026611</v>
      </c>
      <c r="AJ79">
        <v>0.16959528625011444</v>
      </c>
      <c r="AK79">
        <v>0.62101918458938599</v>
      </c>
      <c r="AL79">
        <v>0.54942870140075684</v>
      </c>
      <c r="AM79">
        <v>0.44326984882354736</v>
      </c>
      <c r="AN79">
        <v>0.32550603151321411</v>
      </c>
      <c r="AO79">
        <v>0.15511374175548553</v>
      </c>
      <c r="AP79">
        <v>0.15807712078094482</v>
      </c>
      <c r="AQ79">
        <v>6.4300276339054108E-2</v>
      </c>
      <c r="AR79">
        <v>0.6197822093963623</v>
      </c>
      <c r="AS79">
        <v>0.54014855623245239</v>
      </c>
      <c r="AT79">
        <v>0.60491931438446045</v>
      </c>
      <c r="AU79">
        <v>0.35245257616043091</v>
      </c>
      <c r="AV79">
        <v>0.36650002002716064</v>
      </c>
      <c r="AW79">
        <v>0.19675466418266296</v>
      </c>
      <c r="AX79">
        <v>83</v>
      </c>
      <c r="AY79">
        <v>0.39811307191848755</v>
      </c>
      <c r="AZ79">
        <v>49</v>
      </c>
      <c r="BA79">
        <v>0.48571109771728516</v>
      </c>
      <c r="BB79">
        <v>65</v>
      </c>
      <c r="BC79">
        <v>0.36206439137458801</v>
      </c>
      <c r="BD79">
        <v>68</v>
      </c>
      <c r="BE79">
        <v>0.2983575165271759</v>
      </c>
      <c r="BF79">
        <v>78</v>
      </c>
      <c r="BG79">
        <v>0.48480594158172607</v>
      </c>
      <c r="BH79">
        <v>69</v>
      </c>
      <c r="BI79">
        <v>0.24931833148002625</v>
      </c>
      <c r="BJ79">
        <v>83</v>
      </c>
      <c r="BK79">
        <v>0.27145844697952271</v>
      </c>
      <c r="BL79">
        <v>87</v>
      </c>
      <c r="BM79">
        <v>0.4660051167011261</v>
      </c>
      <c r="BN79">
        <v>53</v>
      </c>
      <c r="BO79">
        <v>75</v>
      </c>
      <c r="BP79" s="210">
        <v>0.36098557710647583</v>
      </c>
      <c r="BQ79" s="30">
        <v>81</v>
      </c>
      <c r="BR79" s="34">
        <v>0.34226794738818617</v>
      </c>
      <c r="BS79" s="35">
        <v>80</v>
      </c>
      <c r="BT79" s="34">
        <v>0.35097439139826014</v>
      </c>
      <c r="BU79" s="35">
        <v>64</v>
      </c>
      <c r="BV79" s="34">
        <v>0.44418262306485068</v>
      </c>
      <c r="BW79" t="s">
        <v>407</v>
      </c>
      <c r="BX79" s="36" t="s">
        <v>407</v>
      </c>
      <c r="BY79" s="213">
        <v>1233.162</v>
      </c>
    </row>
    <row r="80" spans="1:77" x14ac:dyDescent="0.25">
      <c r="A80" s="220" t="s">
        <v>347</v>
      </c>
      <c r="B80" t="s">
        <v>120</v>
      </c>
      <c r="C80" s="210">
        <v>0.356488436460495</v>
      </c>
      <c r="D80">
        <v>79</v>
      </c>
      <c r="E80">
        <v>0.27046206593513489</v>
      </c>
      <c r="F80">
        <v>77</v>
      </c>
      <c r="G80">
        <v>0.39096242189407349</v>
      </c>
      <c r="H80">
        <v>76</v>
      </c>
      <c r="I80">
        <v>0.37261438369750977</v>
      </c>
      <c r="J80">
        <v>84</v>
      </c>
      <c r="K80">
        <v>0.39191487431526184</v>
      </c>
      <c r="L80">
        <v>75</v>
      </c>
      <c r="M80">
        <v>0.42685654759407043</v>
      </c>
      <c r="N80">
        <v>0.4301094114780426</v>
      </c>
      <c r="O80">
        <v>0.41213187575340271</v>
      </c>
      <c r="P80">
        <v>0.1578977108001709</v>
      </c>
      <c r="Q80">
        <v>0.34876963496208191</v>
      </c>
      <c r="R80">
        <v>0.61712640523910522</v>
      </c>
      <c r="S80">
        <v>0.2190578281879425</v>
      </c>
      <c r="T80">
        <v>0.21497656404972076</v>
      </c>
      <c r="U80">
        <v>0.24447771906852722</v>
      </c>
      <c r="V80">
        <v>0.49495571851730347</v>
      </c>
      <c r="W80">
        <v>0.36080697178840637</v>
      </c>
      <c r="X80">
        <v>0.28146621584892273</v>
      </c>
      <c r="Y80">
        <v>0.59444504976272583</v>
      </c>
      <c r="Z80">
        <v>0.40084594488143921</v>
      </c>
      <c r="AA80">
        <v>0.4390336275100708</v>
      </c>
      <c r="AB80">
        <v>0.1990191787481308</v>
      </c>
      <c r="AC80">
        <v>0.24929004907608032</v>
      </c>
      <c r="AD80">
        <v>0.19999998807907104</v>
      </c>
      <c r="AE80">
        <v>0.31314629316329956</v>
      </c>
      <c r="AF80">
        <v>0.5233769416809082</v>
      </c>
      <c r="AG80">
        <v>0.50134491920471191</v>
      </c>
      <c r="AH80">
        <v>0.18415834009647369</v>
      </c>
      <c r="AI80">
        <v>0.29374998807907104</v>
      </c>
      <c r="AJ80">
        <v>0.4403226375579834</v>
      </c>
      <c r="AK80">
        <v>0.31239303946495056</v>
      </c>
      <c r="AL80">
        <v>0.43521276116371155</v>
      </c>
      <c r="AM80">
        <v>0.3603476881980896</v>
      </c>
      <c r="AN80">
        <v>0.22467035055160522</v>
      </c>
      <c r="AO80">
        <v>0.35878205299377441</v>
      </c>
      <c r="AP80">
        <v>0.17843440175056458</v>
      </c>
      <c r="AQ80">
        <v>0.36570847034454346</v>
      </c>
      <c r="AR80">
        <v>0.17262557148933411</v>
      </c>
      <c r="AS80">
        <v>0.49087494611740112</v>
      </c>
      <c r="AT80">
        <v>0.41268658638000488</v>
      </c>
      <c r="AU80">
        <v>0.75467914342880249</v>
      </c>
      <c r="AV80">
        <v>0.21980351209640503</v>
      </c>
      <c r="AW80">
        <v>0.35674887895584106</v>
      </c>
      <c r="AX80">
        <v>61</v>
      </c>
      <c r="AY80">
        <v>0.34542664885520935</v>
      </c>
      <c r="AZ80">
        <v>67</v>
      </c>
      <c r="BA80">
        <v>0.40833595395088196</v>
      </c>
      <c r="BB80">
        <v>83</v>
      </c>
      <c r="BC80">
        <v>0.32145333290100098</v>
      </c>
      <c r="BD80">
        <v>77</v>
      </c>
      <c r="BE80">
        <v>0.35489398241043091</v>
      </c>
      <c r="BF80">
        <v>60</v>
      </c>
      <c r="BG80">
        <v>0.33315595984458923</v>
      </c>
      <c r="BH80">
        <v>88</v>
      </c>
      <c r="BI80">
        <v>0.26888763904571533</v>
      </c>
      <c r="BJ80">
        <v>80</v>
      </c>
      <c r="BK80">
        <v>0.3499826192855835</v>
      </c>
      <c r="BL80">
        <v>73</v>
      </c>
      <c r="BM80">
        <v>0.46951103210449219</v>
      </c>
      <c r="BN80">
        <v>50</v>
      </c>
      <c r="BO80">
        <v>76</v>
      </c>
      <c r="BP80" s="210">
        <v>0.35967487096786499</v>
      </c>
      <c r="BQ80" s="30">
        <v>83</v>
      </c>
      <c r="BR80" s="34">
        <v>0.33259831874725337</v>
      </c>
      <c r="BS80" s="35">
        <v>81</v>
      </c>
      <c r="BT80" s="34">
        <v>0.35035542663407226</v>
      </c>
      <c r="BU80" s="35">
        <v>80</v>
      </c>
      <c r="BV80" s="34">
        <v>0.37730435499794829</v>
      </c>
      <c r="BW80">
        <v>59</v>
      </c>
      <c r="BX80" s="37">
        <v>0.31995109651010523</v>
      </c>
      <c r="BY80" s="214">
        <v>5400.7139999999999</v>
      </c>
    </row>
    <row r="81" spans="1:77" x14ac:dyDescent="0.25">
      <c r="A81" s="221" t="s">
        <v>338</v>
      </c>
      <c r="B81" t="s">
        <v>112</v>
      </c>
      <c r="C81" s="210">
        <v>0.35576912760734558</v>
      </c>
      <c r="D81">
        <v>80</v>
      </c>
      <c r="E81">
        <v>0.27502283453941345</v>
      </c>
      <c r="F81">
        <v>75</v>
      </c>
      <c r="G81">
        <v>0.33519679307937622</v>
      </c>
      <c r="H81">
        <v>83</v>
      </c>
      <c r="I81">
        <v>0.44436186552047729</v>
      </c>
      <c r="J81">
        <v>66</v>
      </c>
      <c r="K81">
        <v>0.36849507689476013</v>
      </c>
      <c r="L81">
        <v>81</v>
      </c>
      <c r="M81">
        <v>0.47632479667663574</v>
      </c>
      <c r="N81">
        <v>0.20704194903373718</v>
      </c>
      <c r="O81">
        <v>0.43482637405395508</v>
      </c>
      <c r="P81">
        <v>3.218894824385643E-2</v>
      </c>
      <c r="Q81">
        <v>0.21838614344596863</v>
      </c>
      <c r="R81">
        <v>0.58614629507064819</v>
      </c>
      <c r="S81">
        <v>0.20816813409328461</v>
      </c>
      <c r="T81">
        <v>0.21367789804935455</v>
      </c>
      <c r="U81">
        <v>0.18806846439838409</v>
      </c>
      <c r="V81">
        <v>0.50508642196655273</v>
      </c>
      <c r="W81">
        <v>0.3369591236114502</v>
      </c>
      <c r="X81">
        <v>0.42568236589431763</v>
      </c>
      <c r="Y81">
        <v>0.62643176317214966</v>
      </c>
      <c r="Z81">
        <v>0.63179808855056763</v>
      </c>
      <c r="AA81">
        <v>0.44304686784744263</v>
      </c>
      <c r="AB81">
        <v>0.43517082929611206</v>
      </c>
      <c r="AC81">
        <v>0.27982699871063232</v>
      </c>
      <c r="AD81">
        <v>0.32317498326301575</v>
      </c>
      <c r="AE81">
        <v>0.32313632965087891</v>
      </c>
      <c r="AF81">
        <v>0.36055827140808105</v>
      </c>
      <c r="AG81">
        <v>0.11838425695896149</v>
      </c>
      <c r="AH81">
        <v>0.33024501800537109</v>
      </c>
      <c r="AI81">
        <v>0.16299998760223389</v>
      </c>
      <c r="AJ81">
        <v>0.2942085862159729</v>
      </c>
      <c r="AK81">
        <v>0.67594814300537109</v>
      </c>
      <c r="AL81">
        <v>0.62632542848587036</v>
      </c>
      <c r="AM81">
        <v>0.31224575638771057</v>
      </c>
      <c r="AN81">
        <v>0.20524966716766357</v>
      </c>
      <c r="AO81">
        <v>0.18519967794418335</v>
      </c>
      <c r="AP81">
        <v>0.22397704422473907</v>
      </c>
      <c r="AQ81">
        <v>0.20348098874092102</v>
      </c>
      <c r="AR81">
        <v>0.25456222891807556</v>
      </c>
      <c r="AS81">
        <v>0.54788535833358765</v>
      </c>
      <c r="AT81">
        <v>0.56546163558959961</v>
      </c>
      <c r="AU81">
        <v>0.5919075608253479</v>
      </c>
      <c r="AV81">
        <v>0.25390684604644775</v>
      </c>
      <c r="AW81">
        <v>0.28759551048278809</v>
      </c>
      <c r="AX81">
        <v>73</v>
      </c>
      <c r="AY81">
        <v>0.36394909024238586</v>
      </c>
      <c r="AZ81">
        <v>61</v>
      </c>
      <c r="BA81">
        <v>0.53411185741424561</v>
      </c>
      <c r="BB81">
        <v>42</v>
      </c>
      <c r="BC81">
        <v>0.32167413830757141</v>
      </c>
      <c r="BD81">
        <v>76</v>
      </c>
      <c r="BE81">
        <v>0.22645945847034454</v>
      </c>
      <c r="BF81">
        <v>84</v>
      </c>
      <c r="BG81">
        <v>0.4549422562122345</v>
      </c>
      <c r="BH81">
        <v>75</v>
      </c>
      <c r="BI81">
        <v>0.21680498123168945</v>
      </c>
      <c r="BJ81">
        <v>86</v>
      </c>
      <c r="BK81">
        <v>0.3065946102142334</v>
      </c>
      <c r="BL81">
        <v>84</v>
      </c>
      <c r="BM81">
        <v>0.48979035019874573</v>
      </c>
      <c r="BN81">
        <v>43</v>
      </c>
      <c r="BO81">
        <v>80</v>
      </c>
      <c r="BP81" s="210">
        <v>0.34570920467376709</v>
      </c>
      <c r="BQ81" s="30">
        <v>86</v>
      </c>
      <c r="BR81" s="34">
        <v>0.31031433089183985</v>
      </c>
      <c r="BS81" s="35">
        <v>85</v>
      </c>
      <c r="BT81" s="34">
        <v>0.31046970557184922</v>
      </c>
      <c r="BU81" s="35">
        <v>89</v>
      </c>
      <c r="BV81" s="34">
        <v>0.30106457862308789</v>
      </c>
      <c r="BW81" t="s">
        <v>407</v>
      </c>
      <c r="BX81" s="36" t="s">
        <v>407</v>
      </c>
      <c r="BY81" s="213">
        <v>1412.9639999999999</v>
      </c>
    </row>
    <row r="82" spans="1:77" x14ac:dyDescent="0.25">
      <c r="A82" s="221" t="s">
        <v>344</v>
      </c>
      <c r="B82" t="s">
        <v>115</v>
      </c>
      <c r="C82" s="210">
        <v>0.35071590542793274</v>
      </c>
      <c r="D82">
        <v>81</v>
      </c>
      <c r="E82">
        <v>0.36219474673271179</v>
      </c>
      <c r="F82">
        <v>41</v>
      </c>
      <c r="G82">
        <v>0.34366637468338013</v>
      </c>
      <c r="H82">
        <v>81</v>
      </c>
      <c r="I82">
        <v>0.37680500745773315</v>
      </c>
      <c r="J82">
        <v>82</v>
      </c>
      <c r="K82">
        <v>0.32019758224487305</v>
      </c>
      <c r="L82">
        <v>86</v>
      </c>
      <c r="M82">
        <v>0.19471448659896851</v>
      </c>
      <c r="N82">
        <v>0.34516564011573792</v>
      </c>
      <c r="O82">
        <v>0.28744974732398987</v>
      </c>
      <c r="P82">
        <v>0.14535565674304962</v>
      </c>
      <c r="Q82">
        <v>0.19374629855155945</v>
      </c>
      <c r="R82">
        <v>0.59210038185119629</v>
      </c>
      <c r="S82">
        <v>0.13168659806251526</v>
      </c>
      <c r="T82">
        <v>0.23790983855724335</v>
      </c>
      <c r="U82">
        <v>0.1964389979839325</v>
      </c>
      <c r="V82">
        <v>0.48263728618621826</v>
      </c>
      <c r="W82">
        <v>0.22895427048206329</v>
      </c>
      <c r="X82">
        <v>0.3574884831905365</v>
      </c>
      <c r="Y82">
        <v>0.64980417490005493</v>
      </c>
      <c r="Z82">
        <v>0.42312547564506531</v>
      </c>
      <c r="AA82">
        <v>0.40248191356658936</v>
      </c>
      <c r="AB82">
        <v>0.52298599481582642</v>
      </c>
      <c r="AC82">
        <v>0.16969978809356689</v>
      </c>
      <c r="AD82">
        <v>0.20467263460159302</v>
      </c>
      <c r="AE82">
        <v>0.19287508726119995</v>
      </c>
      <c r="AF82">
        <v>0.40997502207756042</v>
      </c>
      <c r="AG82">
        <v>0.16775603592395782</v>
      </c>
      <c r="AH82">
        <v>0.20309993624687195</v>
      </c>
      <c r="AI82">
        <v>0.22549998760223389</v>
      </c>
      <c r="AJ82">
        <v>0.30253690481185913</v>
      </c>
      <c r="AK82">
        <v>0.4938696026802063</v>
      </c>
      <c r="AL82">
        <v>0.46899092197418213</v>
      </c>
      <c r="AM82">
        <v>0.39733478426933289</v>
      </c>
      <c r="AN82">
        <v>0.20116391777992249</v>
      </c>
      <c r="AO82">
        <v>0.2815110981464386</v>
      </c>
      <c r="AP82">
        <v>0.10044010728597641</v>
      </c>
      <c r="AQ82">
        <v>0.59988033771514893</v>
      </c>
      <c r="AR82">
        <v>0.52498745918273926</v>
      </c>
      <c r="AS82">
        <v>0.53423762321472168</v>
      </c>
      <c r="AT82">
        <v>0.57101261615753174</v>
      </c>
      <c r="AU82">
        <v>0.62683457136154175</v>
      </c>
      <c r="AV82">
        <v>0.55734944343566895</v>
      </c>
      <c r="AW82">
        <v>0.24317137897014618</v>
      </c>
      <c r="AX82">
        <v>78</v>
      </c>
      <c r="AY82">
        <v>0.31637975573539734</v>
      </c>
      <c r="AZ82">
        <v>74</v>
      </c>
      <c r="BA82">
        <v>0.4995993971824646</v>
      </c>
      <c r="BB82">
        <v>59</v>
      </c>
      <c r="BC82">
        <v>0.24430564045906067</v>
      </c>
      <c r="BD82">
        <v>85</v>
      </c>
      <c r="BE82">
        <v>0.224723219871521</v>
      </c>
      <c r="BF82">
        <v>85</v>
      </c>
      <c r="BG82">
        <v>0.39033979177474976</v>
      </c>
      <c r="BH82">
        <v>84</v>
      </c>
      <c r="BI82">
        <v>0.37670475244522095</v>
      </c>
      <c r="BJ82">
        <v>56</v>
      </c>
      <c r="BK82">
        <v>0.28886076807975769</v>
      </c>
      <c r="BL82">
        <v>86</v>
      </c>
      <c r="BM82">
        <v>0.57235854864120483</v>
      </c>
      <c r="BN82">
        <v>12</v>
      </c>
      <c r="BO82">
        <v>82</v>
      </c>
      <c r="BP82" s="210">
        <v>0.33817297220230103</v>
      </c>
      <c r="BQ82" s="30">
        <v>80</v>
      </c>
      <c r="BR82" s="34">
        <v>0.34741108152720196</v>
      </c>
      <c r="BS82" s="35">
        <v>75</v>
      </c>
      <c r="BT82" s="34">
        <v>0.37161196057872314</v>
      </c>
      <c r="BU82" s="35">
        <v>79</v>
      </c>
      <c r="BV82" s="34">
        <v>0.39529607003336287</v>
      </c>
      <c r="BW82">
        <v>52</v>
      </c>
      <c r="BX82" s="37">
        <v>0.39322670726409414</v>
      </c>
      <c r="BY82" s="213">
        <v>1132.768</v>
      </c>
    </row>
    <row r="83" spans="1:77" x14ac:dyDescent="0.25">
      <c r="A83" s="221" t="s">
        <v>327</v>
      </c>
      <c r="B83" t="s">
        <v>89</v>
      </c>
      <c r="C83" s="210">
        <v>0.34711167216300964</v>
      </c>
      <c r="D83">
        <v>82</v>
      </c>
      <c r="E83">
        <v>0.25561925768852234</v>
      </c>
      <c r="F83">
        <v>83</v>
      </c>
      <c r="G83">
        <v>0.39020490646362305</v>
      </c>
      <c r="H83">
        <v>77</v>
      </c>
      <c r="I83">
        <v>0.42448127269744873</v>
      </c>
      <c r="J83">
        <v>75</v>
      </c>
      <c r="K83">
        <v>0.31814125180244446</v>
      </c>
      <c r="L83">
        <v>88</v>
      </c>
      <c r="M83">
        <v>0.15018287301063538</v>
      </c>
      <c r="N83">
        <v>0.5438612699508667</v>
      </c>
      <c r="O83">
        <v>0.40645846724510193</v>
      </c>
      <c r="P83">
        <v>5.505988746881485E-2</v>
      </c>
      <c r="Q83">
        <v>0.3304673433303833</v>
      </c>
      <c r="R83">
        <v>0.65174019336700439</v>
      </c>
      <c r="S83">
        <v>0.23162108659744263</v>
      </c>
      <c r="T83">
        <v>0.28726458549499512</v>
      </c>
      <c r="U83">
        <v>3.3133722841739655E-2</v>
      </c>
      <c r="V83">
        <v>0.31587237119674683</v>
      </c>
      <c r="W83">
        <v>0.27367064356803894</v>
      </c>
      <c r="X83">
        <v>0.26465871930122375</v>
      </c>
      <c r="Y83">
        <v>0.6069108247756958</v>
      </c>
      <c r="Z83">
        <v>0.6323704719543457</v>
      </c>
      <c r="AA83">
        <v>0.37661090493202209</v>
      </c>
      <c r="AB83">
        <v>0.36879673600196838</v>
      </c>
      <c r="AC83">
        <v>6.8004041910171509E-2</v>
      </c>
      <c r="AD83">
        <v>0.15251226723194122</v>
      </c>
      <c r="AE83">
        <v>0.42302531003952026</v>
      </c>
      <c r="AF83">
        <v>0.29468554258346558</v>
      </c>
      <c r="AG83">
        <v>0.2691308856010437</v>
      </c>
      <c r="AH83">
        <v>0.30293038487434387</v>
      </c>
      <c r="AI83">
        <v>0.34375</v>
      </c>
      <c r="AJ83">
        <v>0.25369760394096375</v>
      </c>
      <c r="AK83">
        <v>0.63584715127944946</v>
      </c>
      <c r="AL83">
        <v>0.64062148332595825</v>
      </c>
      <c r="AM83">
        <v>0.4305759072303772</v>
      </c>
      <c r="AN83">
        <v>0.17910890281200409</v>
      </c>
      <c r="AO83">
        <v>0.27990281581878662</v>
      </c>
      <c r="AP83">
        <v>7.3188461363315582E-2</v>
      </c>
      <c r="AQ83">
        <v>0.37370249629020691</v>
      </c>
      <c r="AR83">
        <v>0.27946341037750244</v>
      </c>
      <c r="AS83">
        <v>0.48969167470932007</v>
      </c>
      <c r="AT83">
        <v>0.50723445415496826</v>
      </c>
      <c r="AU83">
        <v>0.65242946147918701</v>
      </c>
      <c r="AV83">
        <v>0.31783795356750488</v>
      </c>
      <c r="AW83">
        <v>0.28889063000679016</v>
      </c>
      <c r="AX83">
        <v>72</v>
      </c>
      <c r="AY83">
        <v>0.22183386981487274</v>
      </c>
      <c r="AZ83">
        <v>86</v>
      </c>
      <c r="BA83">
        <v>0.49617224931716919</v>
      </c>
      <c r="BB83">
        <v>61</v>
      </c>
      <c r="BC83">
        <v>0.23455679416656494</v>
      </c>
      <c r="BD83">
        <v>87</v>
      </c>
      <c r="BE83">
        <v>0.29237723350524902</v>
      </c>
      <c r="BF83">
        <v>79</v>
      </c>
      <c r="BG83">
        <v>0.47153836488723755</v>
      </c>
      <c r="BH83">
        <v>70</v>
      </c>
      <c r="BI83">
        <v>0.25156429409980774</v>
      </c>
      <c r="BJ83">
        <v>82</v>
      </c>
      <c r="BK83">
        <v>0.37527328729629517</v>
      </c>
      <c r="BL83">
        <v>68</v>
      </c>
      <c r="BM83">
        <v>0.49179840087890625</v>
      </c>
      <c r="BN83">
        <v>41</v>
      </c>
      <c r="BO83">
        <v>78</v>
      </c>
      <c r="BP83" s="210">
        <v>0.35656705498695374</v>
      </c>
      <c r="BQ83" s="30">
        <v>77</v>
      </c>
      <c r="BR83" s="34">
        <v>0.36494894305487147</v>
      </c>
      <c r="BS83" s="35">
        <v>78</v>
      </c>
      <c r="BT83" s="34">
        <v>0.36568118695978152</v>
      </c>
      <c r="BU83" s="35">
        <v>75</v>
      </c>
      <c r="BV83" s="34">
        <v>0.41396843404841693</v>
      </c>
      <c r="BW83">
        <v>49</v>
      </c>
      <c r="BX83" s="37">
        <v>0.41098181478178469</v>
      </c>
      <c r="BY83" s="213">
        <v>1968.1969999999999</v>
      </c>
    </row>
    <row r="84" spans="1:77" x14ac:dyDescent="0.25">
      <c r="A84" s="221" t="s">
        <v>402</v>
      </c>
      <c r="B84" t="s">
        <v>151</v>
      </c>
      <c r="C84" s="210">
        <v>0.34561145305633545</v>
      </c>
      <c r="D84">
        <v>83</v>
      </c>
      <c r="E84">
        <v>0.29570931196212769</v>
      </c>
      <c r="F84">
        <v>69</v>
      </c>
      <c r="G84">
        <v>0.40475952625274658</v>
      </c>
      <c r="H84">
        <v>74</v>
      </c>
      <c r="I84">
        <v>0.39434704184532166</v>
      </c>
      <c r="J84">
        <v>81</v>
      </c>
      <c r="K84">
        <v>0.3185504674911499</v>
      </c>
      <c r="L84">
        <v>87</v>
      </c>
      <c r="M84">
        <v>9.1002494096755981E-2</v>
      </c>
      <c r="N84">
        <v>0.19071140885353088</v>
      </c>
      <c r="O84">
        <v>0.40719354152679443</v>
      </c>
      <c r="P84">
        <v>0.18715135753154755</v>
      </c>
      <c r="Q84">
        <v>0.22229559719562531</v>
      </c>
      <c r="R84">
        <v>0.72670102119445801</v>
      </c>
      <c r="S84">
        <v>0.26316401362419128</v>
      </c>
      <c r="T84">
        <v>0.22616696357727051</v>
      </c>
      <c r="U84">
        <v>0.12772662937641144</v>
      </c>
      <c r="V84">
        <v>0.32805737853050232</v>
      </c>
      <c r="W84">
        <v>0.26865497231483459</v>
      </c>
      <c r="X84">
        <v>0.24607595801353455</v>
      </c>
      <c r="Y84">
        <v>0.52645719051361084</v>
      </c>
      <c r="Z84">
        <v>0.57868516445159912</v>
      </c>
      <c r="AA84">
        <v>0.41070383787155151</v>
      </c>
      <c r="AB84">
        <v>0.33415704965591431</v>
      </c>
      <c r="AC84">
        <v>0.47618377208709717</v>
      </c>
      <c r="AD84">
        <v>0.39240255951881409</v>
      </c>
      <c r="AE84">
        <v>0.47975784540176392</v>
      </c>
      <c r="AF84">
        <v>0.52043581008911133</v>
      </c>
      <c r="AG84">
        <v>2.1541917696595192E-2</v>
      </c>
      <c r="AH84">
        <v>0.18657752871513367</v>
      </c>
      <c r="AJ84">
        <v>0.1713043749332428</v>
      </c>
      <c r="AK84">
        <v>0.50119656324386597</v>
      </c>
      <c r="AL84">
        <v>0.53611135482788086</v>
      </c>
      <c r="AM84">
        <v>0.47455090284347534</v>
      </c>
      <c r="AN84">
        <v>0.30489751696586609</v>
      </c>
      <c r="AO84">
        <v>0.41423183679580688</v>
      </c>
      <c r="AP84">
        <v>0.1019100695848465</v>
      </c>
      <c r="AQ84">
        <v>0.21962493658065796</v>
      </c>
      <c r="AR84">
        <v>0.23095448315143585</v>
      </c>
      <c r="AS84">
        <v>0.48631829023361206</v>
      </c>
      <c r="AT84">
        <v>0.50796681642532349</v>
      </c>
      <c r="AU84">
        <v>0.71442621946334839</v>
      </c>
      <c r="AV84">
        <v>0.44024032354354858</v>
      </c>
      <c r="AW84">
        <v>0.21901470422744751</v>
      </c>
      <c r="AX84">
        <v>81</v>
      </c>
      <c r="AY84">
        <v>0.24262873828411102</v>
      </c>
      <c r="AZ84">
        <v>85</v>
      </c>
      <c r="BA84">
        <v>0.46250081062316895</v>
      </c>
      <c r="BB84">
        <v>71</v>
      </c>
      <c r="BC84">
        <v>0.46719500422477722</v>
      </c>
      <c r="BD84">
        <v>57</v>
      </c>
      <c r="BE84">
        <v>0.12647460401058197</v>
      </c>
      <c r="BF84">
        <v>88</v>
      </c>
      <c r="BG84">
        <v>0.45418909192085266</v>
      </c>
      <c r="BH84">
        <v>77</v>
      </c>
      <c r="BI84">
        <v>0.2416803240776062</v>
      </c>
      <c r="BJ84">
        <v>84</v>
      </c>
      <c r="BK84">
        <v>0.35958188772201538</v>
      </c>
      <c r="BL84">
        <v>69</v>
      </c>
      <c r="BM84">
        <v>0.53723788261413574</v>
      </c>
      <c r="BN84">
        <v>19</v>
      </c>
      <c r="BO84">
        <v>85</v>
      </c>
      <c r="BP84" s="210">
        <v>0.33741354942321777</v>
      </c>
      <c r="BQ84" s="30">
        <v>74</v>
      </c>
      <c r="BR84" s="34">
        <v>0.378778112157171</v>
      </c>
      <c r="BS84" s="35">
        <v>76</v>
      </c>
      <c r="BT84" s="34">
        <v>0.36742836416062452</v>
      </c>
      <c r="BU84" s="35">
        <v>83</v>
      </c>
      <c r="BV84" s="34">
        <v>0.35301105426307722</v>
      </c>
      <c r="BW84" t="s">
        <v>407</v>
      </c>
      <c r="BX84" s="36" t="s">
        <v>407</v>
      </c>
      <c r="BY84" s="213">
        <v>2079.19</v>
      </c>
    </row>
    <row r="85" spans="1:77" x14ac:dyDescent="0.25">
      <c r="A85" s="221" t="s">
        <v>378</v>
      </c>
      <c r="B85" t="s">
        <v>92</v>
      </c>
      <c r="C85" s="210">
        <v>0.34506857395172119</v>
      </c>
      <c r="D85">
        <v>84</v>
      </c>
      <c r="E85">
        <v>0.26775181293487549</v>
      </c>
      <c r="F85">
        <v>78</v>
      </c>
      <c r="G85">
        <v>0.32058873772621155</v>
      </c>
      <c r="H85">
        <v>84</v>
      </c>
      <c r="I85">
        <v>0.39597654342651367</v>
      </c>
      <c r="J85">
        <v>80</v>
      </c>
      <c r="K85">
        <v>0.39595720171928406</v>
      </c>
      <c r="L85">
        <v>73</v>
      </c>
      <c r="M85">
        <v>0.69021004438400269</v>
      </c>
      <c r="N85">
        <v>0.22721362113952637</v>
      </c>
      <c r="O85">
        <v>0.12433592975139618</v>
      </c>
      <c r="P85">
        <v>0.11438135057687759</v>
      </c>
      <c r="Q85">
        <v>0.2367653101682663</v>
      </c>
      <c r="R85">
        <v>0.78393340110778809</v>
      </c>
      <c r="S85">
        <v>0.10453126579523087</v>
      </c>
      <c r="T85">
        <v>0.23207706212997437</v>
      </c>
      <c r="U85">
        <v>0.34844076633453369</v>
      </c>
      <c r="V85">
        <v>0.56413412094116211</v>
      </c>
      <c r="W85">
        <v>0.16141748428344727</v>
      </c>
      <c r="X85">
        <v>0.24665826559066772</v>
      </c>
      <c r="Y85">
        <v>0.63860368728637695</v>
      </c>
      <c r="Z85">
        <v>0.57661086320877075</v>
      </c>
      <c r="AA85">
        <v>0.43465036153793335</v>
      </c>
      <c r="AB85">
        <v>0.44018125534057617</v>
      </c>
      <c r="AC85">
        <v>4.491015151143074E-2</v>
      </c>
      <c r="AD85">
        <v>0.25871750712394714</v>
      </c>
      <c r="AE85">
        <v>0.25048694014549255</v>
      </c>
      <c r="AF85">
        <v>0.23655335605144501</v>
      </c>
      <c r="AG85">
        <v>0.33382436633110046</v>
      </c>
      <c r="AH85">
        <v>0.15909779071807861</v>
      </c>
      <c r="AI85">
        <v>0.22549998760223389</v>
      </c>
      <c r="AJ85">
        <v>0.23258158564567566</v>
      </c>
      <c r="AK85">
        <v>0.48960700631141663</v>
      </c>
      <c r="AL85">
        <v>0.46066120266914368</v>
      </c>
      <c r="AM85">
        <v>0.33249026536941528</v>
      </c>
      <c r="AN85">
        <v>0.19700214266777039</v>
      </c>
      <c r="AO85">
        <v>0.26422783732414246</v>
      </c>
      <c r="AP85">
        <v>9.0469427406787872E-2</v>
      </c>
      <c r="AQ85">
        <v>0.51635891199111938</v>
      </c>
      <c r="AR85">
        <v>0.38634222745895386</v>
      </c>
      <c r="AS85">
        <v>0.51702570915222168</v>
      </c>
      <c r="AT85">
        <v>0.44295090436935425</v>
      </c>
      <c r="AU85">
        <v>0.73552757501602173</v>
      </c>
      <c r="AV85">
        <v>0.32398903369903564</v>
      </c>
      <c r="AW85">
        <v>0.28903523087501526</v>
      </c>
      <c r="AX85">
        <v>71</v>
      </c>
      <c r="AY85">
        <v>0.3301626443862915</v>
      </c>
      <c r="AZ85">
        <v>72</v>
      </c>
      <c r="BA85">
        <v>0.52251154184341431</v>
      </c>
      <c r="BB85">
        <v>48</v>
      </c>
      <c r="BC85">
        <v>0.19766698777675629</v>
      </c>
      <c r="BD85">
        <v>88</v>
      </c>
      <c r="BE85">
        <v>0.23775093257427216</v>
      </c>
      <c r="BF85">
        <v>82</v>
      </c>
      <c r="BG85">
        <v>0.36994016170501709</v>
      </c>
      <c r="BH85">
        <v>86</v>
      </c>
      <c r="BI85">
        <v>0.31434959173202515</v>
      </c>
      <c r="BJ85">
        <v>74</v>
      </c>
      <c r="BK85">
        <v>0.33932676911354065</v>
      </c>
      <c r="BL85">
        <v>76</v>
      </c>
      <c r="BM85">
        <v>0.50487327575683594</v>
      </c>
      <c r="BN85">
        <v>33</v>
      </c>
      <c r="BO85">
        <v>83</v>
      </c>
      <c r="BP85" s="210">
        <v>0.33813574910163879</v>
      </c>
      <c r="BQ85" s="30">
        <v>87</v>
      </c>
      <c r="BR85" s="34">
        <v>0.30049322504945902</v>
      </c>
      <c r="BS85" s="35">
        <v>87</v>
      </c>
      <c r="BT85" s="34">
        <v>0.28080487927393338</v>
      </c>
      <c r="BU85" s="35">
        <v>86</v>
      </c>
      <c r="BV85" s="34">
        <v>0.3396920131538877</v>
      </c>
      <c r="BW85" t="s">
        <v>407</v>
      </c>
      <c r="BX85" s="38" t="s">
        <v>407</v>
      </c>
      <c r="BY85" s="213">
        <v>1858.7070000000001</v>
      </c>
    </row>
    <row r="86" spans="1:77" x14ac:dyDescent="0.25">
      <c r="A86" s="224" t="s">
        <v>388</v>
      </c>
      <c r="B86" t="s">
        <v>116</v>
      </c>
      <c r="C86" s="210">
        <v>0.33750262856483459</v>
      </c>
      <c r="D86">
        <v>85</v>
      </c>
      <c r="E86">
        <v>0.23151695728302002</v>
      </c>
      <c r="F86">
        <v>86</v>
      </c>
      <c r="G86">
        <v>0.31432437896728516</v>
      </c>
      <c r="H86">
        <v>85</v>
      </c>
      <c r="I86">
        <v>0.36074212193489075</v>
      </c>
      <c r="J86">
        <v>85</v>
      </c>
      <c r="K86">
        <v>0.46497082710266113</v>
      </c>
      <c r="L86">
        <v>63</v>
      </c>
      <c r="N86">
        <v>3.6203153431415558E-2</v>
      </c>
      <c r="O86">
        <v>0.13940127193927765</v>
      </c>
      <c r="P86">
        <v>0.16477198898792267</v>
      </c>
      <c r="Q86">
        <v>0.24257998168468475</v>
      </c>
      <c r="R86">
        <v>0.80654865503311157</v>
      </c>
      <c r="S86">
        <v>0.16780270636081696</v>
      </c>
      <c r="T86">
        <v>8.647233247756958E-2</v>
      </c>
      <c r="U86">
        <v>0.19081784784793854</v>
      </c>
      <c r="V86">
        <v>0.34894818067550659</v>
      </c>
      <c r="W86">
        <v>0.2947215735912323</v>
      </c>
      <c r="X86">
        <v>0.26928028464317322</v>
      </c>
      <c r="Y86">
        <v>0.66837948560714722</v>
      </c>
      <c r="Z86">
        <v>0.34967592358589172</v>
      </c>
      <c r="AA86">
        <v>0.42861369252204895</v>
      </c>
      <c r="AB86">
        <v>0.31029769778251648</v>
      </c>
      <c r="AC86">
        <v>0.20228470861911774</v>
      </c>
      <c r="AD86">
        <v>0.23725064098834991</v>
      </c>
      <c r="AE86">
        <v>0.28152644634246826</v>
      </c>
      <c r="AF86">
        <v>0.39269071817398071</v>
      </c>
      <c r="AG86">
        <v>0.86848068237304688</v>
      </c>
      <c r="AH86">
        <v>0.39199033379554749</v>
      </c>
      <c r="AJ86">
        <v>0.15535549819469452</v>
      </c>
      <c r="AK86">
        <v>0.57584893703460693</v>
      </c>
      <c r="AL86">
        <v>0.5377991795539856</v>
      </c>
      <c r="AM86">
        <v>0.49447304010391235</v>
      </c>
      <c r="AN86">
        <v>0.19699819386005402</v>
      </c>
      <c r="AO86">
        <v>0.4134790301322937</v>
      </c>
      <c r="AP86">
        <v>0.1352829784154892</v>
      </c>
      <c r="AQ86">
        <v>0.43501019477844238</v>
      </c>
      <c r="AR86">
        <v>0.42829570174217224</v>
      </c>
      <c r="AS86">
        <v>0.55789601802825928</v>
      </c>
      <c r="AT86">
        <v>0.40298011898994446</v>
      </c>
      <c r="AU86">
        <v>0.27304601669311523</v>
      </c>
      <c r="AV86">
        <v>7.9490251839160919E-2</v>
      </c>
      <c r="AW86">
        <v>0.11345880478620529</v>
      </c>
      <c r="AX86">
        <v>87</v>
      </c>
      <c r="AY86">
        <v>0.27594196796417236</v>
      </c>
      <c r="AZ86">
        <v>80</v>
      </c>
      <c r="BA86">
        <v>0.43924170732498169</v>
      </c>
      <c r="BB86">
        <v>78</v>
      </c>
      <c r="BC86">
        <v>0.27843812108039856</v>
      </c>
      <c r="BD86">
        <v>81</v>
      </c>
      <c r="BE86">
        <v>0.47194218635559082</v>
      </c>
      <c r="BF86">
        <v>11</v>
      </c>
      <c r="BG86">
        <v>0.45127984881401062</v>
      </c>
      <c r="BH86">
        <v>79</v>
      </c>
      <c r="BI86">
        <v>0.35301697254180908</v>
      </c>
      <c r="BJ86">
        <v>64</v>
      </c>
      <c r="BK86">
        <v>0.32585090398788452</v>
      </c>
      <c r="BL86">
        <v>81</v>
      </c>
      <c r="BM86">
        <v>0.32835310697555542</v>
      </c>
      <c r="BN86">
        <v>83</v>
      </c>
      <c r="BO86">
        <v>84</v>
      </c>
      <c r="BP86" s="210">
        <v>0.33811390399932861</v>
      </c>
      <c r="BQ86" s="30">
        <v>84</v>
      </c>
      <c r="BR86" s="34">
        <v>0.31832926880108359</v>
      </c>
      <c r="BS86" s="35">
        <v>86</v>
      </c>
      <c r="BT86" s="34">
        <v>0.30125549081091435</v>
      </c>
      <c r="BU86" s="35">
        <v>84</v>
      </c>
      <c r="BV86" s="34">
        <v>0.35249471380202785</v>
      </c>
      <c r="BW86" t="s">
        <v>407</v>
      </c>
      <c r="BX86" s="36" t="s">
        <v>407</v>
      </c>
      <c r="BY86" s="214">
        <v>4048.2109999999998</v>
      </c>
    </row>
    <row r="87" spans="1:77" x14ac:dyDescent="0.25">
      <c r="A87" s="224" t="s">
        <v>392</v>
      </c>
      <c r="B87" t="s">
        <v>133</v>
      </c>
      <c r="C87" s="210">
        <v>0.3366069495677948</v>
      </c>
      <c r="D87">
        <v>86</v>
      </c>
      <c r="E87">
        <v>0.20368589460849762</v>
      </c>
      <c r="F87">
        <v>88</v>
      </c>
      <c r="G87">
        <v>0.36927008628845215</v>
      </c>
      <c r="H87">
        <v>80</v>
      </c>
      <c r="I87">
        <v>0.37493208050727844</v>
      </c>
      <c r="J87">
        <v>83</v>
      </c>
      <c r="K87">
        <v>0.39790937304496765</v>
      </c>
      <c r="L87">
        <v>72</v>
      </c>
      <c r="N87">
        <v>9.5846690237522125E-3</v>
      </c>
      <c r="O87">
        <v>0.87658309936523438</v>
      </c>
      <c r="P87">
        <v>0.22959004342556</v>
      </c>
      <c r="Q87">
        <v>0.69999998807907104</v>
      </c>
      <c r="R87">
        <v>0.61755478382110596</v>
      </c>
      <c r="S87">
        <v>0.16382779181003571</v>
      </c>
      <c r="T87">
        <v>0.13189229369163513</v>
      </c>
      <c r="U87">
        <v>4.5637726783752441E-2</v>
      </c>
      <c r="V87">
        <v>0.50973594188690186</v>
      </c>
      <c r="W87">
        <v>0.15999999642372131</v>
      </c>
      <c r="X87">
        <v>0.13837561011314392</v>
      </c>
      <c r="Y87">
        <v>0.40425845980644226</v>
      </c>
      <c r="Z87">
        <v>0.28655460476875305</v>
      </c>
      <c r="AA87">
        <v>0.23762920498847961</v>
      </c>
      <c r="AB87">
        <v>0.18576648831367493</v>
      </c>
      <c r="AC87">
        <v>0.1729193776845932</v>
      </c>
      <c r="AD87">
        <v>0.18312802910804749</v>
      </c>
      <c r="AE87">
        <v>0.34999999403953552</v>
      </c>
      <c r="AG87">
        <v>0.48208630084991455</v>
      </c>
      <c r="AH87">
        <v>0.51328235864639282</v>
      </c>
      <c r="AI87">
        <v>0.22549998760223389</v>
      </c>
      <c r="AJ87">
        <v>0.15946006774902344</v>
      </c>
      <c r="AK87">
        <v>0.54228794574737549</v>
      </c>
      <c r="AL87">
        <v>0.64486515522003174</v>
      </c>
      <c r="AM87">
        <v>0.53371769189834595</v>
      </c>
      <c r="AN87">
        <v>0.31777429580688477</v>
      </c>
      <c r="AO87">
        <v>0.33568355441093445</v>
      </c>
      <c r="AP87">
        <v>0.12731105089187622</v>
      </c>
      <c r="AQ87">
        <v>0.41190537810325623</v>
      </c>
      <c r="AR87">
        <v>0.17873367667198181</v>
      </c>
      <c r="AS87">
        <v>0.50040161609649658</v>
      </c>
      <c r="AT87">
        <v>0.48237225413322449</v>
      </c>
      <c r="AU87">
        <v>0.36426770687103271</v>
      </c>
      <c r="AV87">
        <v>0.28789469599723816</v>
      </c>
      <c r="AW87">
        <v>0.37191927433013916</v>
      </c>
      <c r="AX87">
        <v>56</v>
      </c>
      <c r="AY87">
        <v>0.21343731880187988</v>
      </c>
      <c r="AZ87">
        <v>87</v>
      </c>
      <c r="BA87">
        <v>0.27855217456817627</v>
      </c>
      <c r="BB87">
        <v>88</v>
      </c>
      <c r="BC87">
        <v>0.2353491336107254</v>
      </c>
      <c r="BD87">
        <v>86</v>
      </c>
      <c r="BE87">
        <v>0.34508216381072998</v>
      </c>
      <c r="BF87">
        <v>67</v>
      </c>
      <c r="BG87">
        <v>0.50966125726699829</v>
      </c>
      <c r="BH87">
        <v>63</v>
      </c>
      <c r="BI87">
        <v>0.26340842247009277</v>
      </c>
      <c r="BJ87">
        <v>81</v>
      </c>
      <c r="BK87">
        <v>0.40331870317459106</v>
      </c>
      <c r="BL87">
        <v>64</v>
      </c>
      <c r="BM87">
        <v>0.40873408317565918</v>
      </c>
      <c r="BN87">
        <v>66</v>
      </c>
      <c r="BO87">
        <v>86</v>
      </c>
      <c r="BP87" s="210">
        <v>0.32166752219200134</v>
      </c>
      <c r="BQ87" s="30">
        <v>88</v>
      </c>
      <c r="BR87" s="34">
        <v>0.29294443971273371</v>
      </c>
      <c r="BS87" s="35">
        <v>88</v>
      </c>
      <c r="BT87" s="34">
        <v>0.2703228754688316</v>
      </c>
      <c r="BU87" s="35">
        <v>87</v>
      </c>
      <c r="BV87" s="34">
        <v>0.31033046718562268</v>
      </c>
      <c r="BW87" t="s">
        <v>407</v>
      </c>
      <c r="BX87" s="38" t="s">
        <v>407</v>
      </c>
      <c r="BY87" s="214">
        <v>4177.2359999999999</v>
      </c>
    </row>
    <row r="88" spans="1:77" x14ac:dyDescent="0.25">
      <c r="A88" s="220" t="s">
        <v>366</v>
      </c>
      <c r="B88" t="s">
        <v>65</v>
      </c>
      <c r="C88" s="206">
        <v>0.30126845836639404</v>
      </c>
      <c r="D88">
        <v>87</v>
      </c>
      <c r="E88">
        <v>0.23600706458091736</v>
      </c>
      <c r="F88">
        <v>84</v>
      </c>
      <c r="G88">
        <v>0.26058569550514221</v>
      </c>
      <c r="H88">
        <v>88</v>
      </c>
      <c r="I88">
        <v>0.34759742021560669</v>
      </c>
      <c r="J88">
        <v>87</v>
      </c>
      <c r="K88">
        <v>0.38307276368141174</v>
      </c>
      <c r="L88">
        <v>77</v>
      </c>
      <c r="N88">
        <v>0.33043551445007324</v>
      </c>
      <c r="O88">
        <v>0.14984115958213806</v>
      </c>
      <c r="P88">
        <v>6.983540952205658E-2</v>
      </c>
      <c r="Q88">
        <v>0.34285715222358704</v>
      </c>
      <c r="R88">
        <v>0.66315865516662598</v>
      </c>
      <c r="S88">
        <v>0.22823983430862427</v>
      </c>
      <c r="T88">
        <v>9.8356947302818298E-2</v>
      </c>
      <c r="U88">
        <v>0.22419637441635132</v>
      </c>
      <c r="V88">
        <v>0.41254538297653198</v>
      </c>
      <c r="W88">
        <v>0.25079044699668884</v>
      </c>
      <c r="X88">
        <v>0.37003257870674133</v>
      </c>
      <c r="Y88">
        <v>0.35916793346405029</v>
      </c>
      <c r="Z88">
        <v>0.45945477485656738</v>
      </c>
      <c r="AA88">
        <v>0.27465334534645081</v>
      </c>
      <c r="AB88">
        <v>0.23959864675998688</v>
      </c>
      <c r="AC88">
        <v>0.28908589482307434</v>
      </c>
      <c r="AD88">
        <v>0.3329569399356842</v>
      </c>
      <c r="AE88">
        <v>0.18624700605869293</v>
      </c>
      <c r="AF88">
        <v>0.3612455427646637</v>
      </c>
      <c r="AG88">
        <v>0.41535663604736328</v>
      </c>
      <c r="AH88">
        <v>5.9957362711429596E-2</v>
      </c>
      <c r="AI88">
        <v>0.27662500739097595</v>
      </c>
      <c r="AJ88">
        <v>0.21262329816818237</v>
      </c>
      <c r="AK88">
        <v>0.53639876842498779</v>
      </c>
      <c r="AL88">
        <v>0.4302121102809906</v>
      </c>
      <c r="AM88">
        <v>0.26355752348899841</v>
      </c>
      <c r="AN88">
        <v>0.23092958331108093</v>
      </c>
      <c r="AO88">
        <v>0.36935809254646301</v>
      </c>
      <c r="AP88">
        <v>9.1989718377590179E-2</v>
      </c>
      <c r="AQ88">
        <v>0.34406238794326782</v>
      </c>
      <c r="AR88">
        <v>0.13918043673038483</v>
      </c>
      <c r="AS88">
        <v>0.52816122770309448</v>
      </c>
      <c r="AT88">
        <v>0.34766638278961182</v>
      </c>
      <c r="AU88">
        <v>0.37125459313392639</v>
      </c>
      <c r="AV88">
        <v>0.40226119756698608</v>
      </c>
      <c r="AW88">
        <v>0.18337069451808929</v>
      </c>
      <c r="AX88">
        <v>84</v>
      </c>
      <c r="AY88">
        <v>0.31439119577407837</v>
      </c>
      <c r="AZ88">
        <v>75</v>
      </c>
      <c r="BA88">
        <v>0.33321866393089294</v>
      </c>
      <c r="BB88">
        <v>86</v>
      </c>
      <c r="BC88">
        <v>0.29238384962081909</v>
      </c>
      <c r="BD88">
        <v>79</v>
      </c>
      <c r="BE88">
        <v>0.24114057421684265</v>
      </c>
      <c r="BF88">
        <v>81</v>
      </c>
      <c r="BG88">
        <v>0.36527448892593384</v>
      </c>
      <c r="BH88">
        <v>87</v>
      </c>
      <c r="BI88">
        <v>0.23614765703678131</v>
      </c>
      <c r="BJ88">
        <v>85</v>
      </c>
      <c r="BK88">
        <v>0.33315315842628479</v>
      </c>
      <c r="BL88">
        <v>78</v>
      </c>
      <c r="BM88">
        <v>0.4123358428478241</v>
      </c>
      <c r="BN88">
        <v>64</v>
      </c>
      <c r="BO88">
        <v>87</v>
      </c>
      <c r="BP88" s="210">
        <v>0.30454158782958984</v>
      </c>
      <c r="BQ88" s="30">
        <v>85</v>
      </c>
      <c r="BR88" s="34">
        <v>0.31186534945944111</v>
      </c>
      <c r="BS88" s="35">
        <v>84</v>
      </c>
      <c r="BT88" s="34">
        <v>0.32132826936232145</v>
      </c>
      <c r="BU88" s="35">
        <v>85</v>
      </c>
      <c r="BV88" s="34">
        <v>0.35060777075470645</v>
      </c>
      <c r="BW88" t="s">
        <v>407</v>
      </c>
      <c r="BX88" s="38" t="s">
        <v>407</v>
      </c>
      <c r="BY88" s="214">
        <v>6150.7</v>
      </c>
    </row>
    <row r="89" spans="1:77" x14ac:dyDescent="0.25">
      <c r="A89" s="222" t="s">
        <v>374</v>
      </c>
      <c r="B89" t="s">
        <v>82</v>
      </c>
      <c r="C89" s="206">
        <v>0.29572460055351257</v>
      </c>
      <c r="D89">
        <v>88</v>
      </c>
      <c r="E89">
        <v>0.2338360995054245</v>
      </c>
      <c r="F89">
        <v>85</v>
      </c>
      <c r="G89">
        <v>0.3047335147857666</v>
      </c>
      <c r="H89">
        <v>86</v>
      </c>
      <c r="I89">
        <v>0.34157770872116089</v>
      </c>
      <c r="J89">
        <v>88</v>
      </c>
      <c r="K89">
        <v>0.32480224967002869</v>
      </c>
      <c r="L89">
        <v>84</v>
      </c>
      <c r="N89">
        <v>3.3301334828138351E-2</v>
      </c>
      <c r="O89">
        <v>0.23886243999004364</v>
      </c>
      <c r="P89">
        <v>0.10686274617910385</v>
      </c>
      <c r="Q89">
        <v>0.1752588301897049</v>
      </c>
      <c r="R89">
        <v>0.55194473266601563</v>
      </c>
      <c r="S89">
        <v>0.19351294636726379</v>
      </c>
      <c r="T89">
        <v>4.1303280740976334E-2</v>
      </c>
      <c r="U89">
        <v>0.16255202889442444</v>
      </c>
      <c r="V89">
        <v>0.38990363478660583</v>
      </c>
      <c r="W89">
        <v>0.18641902506351471</v>
      </c>
      <c r="X89">
        <v>6.6132016479969025E-2</v>
      </c>
      <c r="Y89">
        <v>0.36725038290023804</v>
      </c>
      <c r="Z89">
        <v>0.46977046132087708</v>
      </c>
      <c r="AA89">
        <v>0.26337462663650513</v>
      </c>
      <c r="AB89">
        <v>0.42034149169921875</v>
      </c>
      <c r="AC89">
        <v>0.36901485919952393</v>
      </c>
      <c r="AD89">
        <v>0.29797860980033875</v>
      </c>
      <c r="AE89">
        <v>0.25461292266845703</v>
      </c>
      <c r="AF89">
        <v>0.37086603045463562</v>
      </c>
      <c r="AG89">
        <v>0.22991073131561279</v>
      </c>
      <c r="AH89">
        <v>0.19883826375007629</v>
      </c>
      <c r="AI89">
        <v>0.16299998760223389</v>
      </c>
      <c r="AJ89">
        <v>8.5003934800624847E-2</v>
      </c>
      <c r="AK89">
        <v>0.48347142338752747</v>
      </c>
      <c r="AL89">
        <v>0.59988611936569214</v>
      </c>
      <c r="AM89">
        <v>0.3822016716003418</v>
      </c>
      <c r="AN89">
        <v>0.25471833348274231</v>
      </c>
      <c r="AO89">
        <v>0.17165765166282654</v>
      </c>
      <c r="AP89">
        <v>6.0523699969053268E-2</v>
      </c>
      <c r="AQ89">
        <v>0.40263542532920837</v>
      </c>
      <c r="AR89">
        <v>0.22673265635967255</v>
      </c>
      <c r="AS89">
        <v>0.63930219411849976</v>
      </c>
      <c r="AT89">
        <v>0.47205239534378052</v>
      </c>
      <c r="AU89">
        <v>0.65798258781433105</v>
      </c>
      <c r="AV89">
        <v>0.53256434202194214</v>
      </c>
      <c r="AW89">
        <v>0.12634217739105225</v>
      </c>
      <c r="AX89">
        <v>86</v>
      </c>
      <c r="AY89">
        <v>0.20125167071819305</v>
      </c>
      <c r="AZ89">
        <v>88</v>
      </c>
      <c r="BA89">
        <v>0.38018423318862915</v>
      </c>
      <c r="BB89">
        <v>85</v>
      </c>
      <c r="BC89">
        <v>0.32311809062957764</v>
      </c>
      <c r="BD89">
        <v>75</v>
      </c>
      <c r="BE89">
        <v>0.1691882312297821</v>
      </c>
      <c r="BF89">
        <v>87</v>
      </c>
      <c r="BG89">
        <v>0.43006938695907593</v>
      </c>
      <c r="BH89">
        <v>82</v>
      </c>
      <c r="BI89">
        <v>0.21538735926151276</v>
      </c>
      <c r="BJ89">
        <v>87</v>
      </c>
      <c r="BK89">
        <v>0.24050495028495789</v>
      </c>
      <c r="BL89">
        <v>88</v>
      </c>
      <c r="BM89">
        <v>0.57547539472579956</v>
      </c>
      <c r="BN89">
        <v>8</v>
      </c>
      <c r="BO89">
        <v>88</v>
      </c>
      <c r="BP89" s="210">
        <v>0.28536957502365112</v>
      </c>
      <c r="BQ89" s="30">
        <v>89</v>
      </c>
      <c r="BR89" s="34">
        <v>0.28543507577895938</v>
      </c>
      <c r="BS89" s="35">
        <v>89</v>
      </c>
      <c r="BT89" s="34">
        <v>0.25884090590703707</v>
      </c>
      <c r="BU89" s="35">
        <v>88</v>
      </c>
      <c r="BV89" s="34">
        <v>0.30172741331190234</v>
      </c>
      <c r="BW89">
        <v>60</v>
      </c>
      <c r="BX89" s="39">
        <v>0.25046176523124997</v>
      </c>
      <c r="BY89" s="213">
        <v>719.54100000000005</v>
      </c>
    </row>
    <row r="90" spans="1:77" x14ac:dyDescent="0.25">
      <c r="E90">
        <f>AVERAGE(E2:E89)</f>
        <v>0.35754050907086243</v>
      </c>
      <c r="G90">
        <f>AVERAGE(G2:G89)</f>
        <v>0.50185388021848421</v>
      </c>
      <c r="I90">
        <f>AVERAGE(I2:I89)</f>
        <v>0.49187957427718421</v>
      </c>
      <c r="K90">
        <f>AVERAGE(K2:K89)</f>
        <v>0.525308103046634</v>
      </c>
      <c r="AW90">
        <f>AVERAGE(AW2:AW89)</f>
        <v>0.4419931440021504</v>
      </c>
      <c r="AY90">
        <f>AVERAGE(AY2:AY89)</f>
        <v>0.4423321412706917</v>
      </c>
      <c r="BA90">
        <f>AVERAGE(BA2:BA89)</f>
        <v>0.52371282672340225</v>
      </c>
      <c r="BC90">
        <f>AVERAGE(BC2:BC89)</f>
        <v>0.49728911556303501</v>
      </c>
      <c r="BE90">
        <f>AVERAGE(BE2:BE89)</f>
        <v>0.38351983356882224</v>
      </c>
      <c r="BG90">
        <f>AVERAGE(BG2:BG89)</f>
        <v>0.56876423650167207</v>
      </c>
      <c r="BI90">
        <f>AVERAGE(BI2:BI89)</f>
        <v>0.41602616858753289</v>
      </c>
      <c r="BK90">
        <f>AVERAGE(BK2:BK89)</f>
        <v>0.46989410743117332</v>
      </c>
      <c r="BM90">
        <f>AVERAGE(BM2:BM89)</f>
        <v>0.46862832033498719</v>
      </c>
    </row>
  </sheetData>
  <autoFilter ref="A1:BY90" xr:uid="{00000000-0009-0000-0000-000007000000}">
    <sortState xmlns:xlrd2="http://schemas.microsoft.com/office/spreadsheetml/2017/richdata2" ref="A2:BY90">
      <sortCondition descending="1" ref="C1:C90"/>
    </sortState>
  </autoFilter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0"/>
  <sheetViews>
    <sheetView workbookViewId="0">
      <selection activeCell="M19" sqref="M1:V19"/>
    </sheetView>
  </sheetViews>
  <sheetFormatPr defaultRowHeight="13.2" x14ac:dyDescent="0.25"/>
  <cols>
    <col min="5" max="5" width="9.6640625" bestFit="1" customWidth="1"/>
    <col min="6" max="6" width="11.88671875" bestFit="1" customWidth="1"/>
    <col min="13" max="13" width="17.88671875" customWidth="1"/>
    <col min="14" max="14" width="13" customWidth="1"/>
    <col min="15" max="17" width="7.44140625" customWidth="1"/>
    <col min="18" max="18" width="16.109375" customWidth="1"/>
    <col min="19" max="19" width="12.33203125" customWidth="1"/>
    <col min="20" max="22" width="7.109375" customWidth="1"/>
  </cols>
  <sheetData>
    <row r="1" spans="1:22" ht="13.8" x14ac:dyDescent="0.25">
      <c r="E1" s="11" t="s">
        <v>644</v>
      </c>
      <c r="G1" s="11" t="s">
        <v>638</v>
      </c>
      <c r="H1" s="11"/>
      <c r="I1" s="11"/>
      <c r="J1" s="11"/>
      <c r="M1" s="1" t="s">
        <v>639</v>
      </c>
      <c r="N1" s="1" t="s">
        <v>640</v>
      </c>
      <c r="O1" s="11" t="s">
        <v>641</v>
      </c>
      <c r="P1" s="1" t="s">
        <v>642</v>
      </c>
      <c r="Q1" s="11" t="s">
        <v>643</v>
      </c>
      <c r="R1" s="1" t="s">
        <v>639</v>
      </c>
      <c r="S1" s="1" t="s">
        <v>640</v>
      </c>
      <c r="T1" s="11" t="s">
        <v>641</v>
      </c>
      <c r="U1" s="1" t="s">
        <v>642</v>
      </c>
      <c r="V1" s="11" t="s">
        <v>643</v>
      </c>
    </row>
    <row r="2" spans="1:22" ht="17.399999999999999" x14ac:dyDescent="0.4">
      <c r="A2" s="26" t="s">
        <v>278</v>
      </c>
      <c r="B2" t="s">
        <v>10</v>
      </c>
      <c r="C2">
        <v>0.51611870527267456</v>
      </c>
      <c r="D2">
        <v>15</v>
      </c>
      <c r="E2">
        <v>24601860</v>
      </c>
      <c r="F2">
        <f t="shared" ref="F2:F36" si="0">LN(E2)</f>
        <v>17.018332607800414</v>
      </c>
      <c r="G2">
        <f>$F$37/F2</f>
        <v>0.96513596268468149</v>
      </c>
      <c r="H2">
        <f>ABS(1-G2)+1</f>
        <v>1.0348640373153186</v>
      </c>
      <c r="I2">
        <f t="shared" ref="I2:I36" si="1">H2*C2</f>
        <v>0.53411268707243498</v>
      </c>
      <c r="J2">
        <f>RANK(I2,$I$2:$I$36)</f>
        <v>14</v>
      </c>
      <c r="M2" s="26" t="s">
        <v>278</v>
      </c>
      <c r="N2" s="160">
        <v>24601860</v>
      </c>
      <c r="O2">
        <v>15</v>
      </c>
      <c r="P2">
        <v>14</v>
      </c>
      <c r="Q2">
        <f>O2-P2</f>
        <v>1</v>
      </c>
      <c r="R2" s="26" t="s">
        <v>248</v>
      </c>
      <c r="S2" s="160">
        <v>8713300</v>
      </c>
      <c r="T2">
        <v>26</v>
      </c>
      <c r="U2">
        <v>27</v>
      </c>
      <c r="V2">
        <f t="shared" ref="V2:V18" si="2">T2-U2</f>
        <v>-1</v>
      </c>
    </row>
    <row r="3" spans="1:22" ht="17.399999999999999" x14ac:dyDescent="0.4">
      <c r="A3" s="26" t="s">
        <v>279</v>
      </c>
      <c r="B3" t="s">
        <v>11</v>
      </c>
      <c r="C3">
        <v>0.51864397525787354</v>
      </c>
      <c r="D3">
        <v>14</v>
      </c>
      <c r="E3">
        <v>8797566</v>
      </c>
      <c r="F3">
        <f t="shared" si="0"/>
        <v>15.989985650281024</v>
      </c>
      <c r="G3">
        <f t="shared" ref="G3:G36" si="3">$F$37/F3</f>
        <v>1.0272057263809293</v>
      </c>
      <c r="H3">
        <f t="shared" ref="H3:H36" si="4">ABS(1-G3)+1</f>
        <v>1.0272057263809293</v>
      </c>
      <c r="I3">
        <f t="shared" si="1"/>
        <v>0.53275406133785674</v>
      </c>
      <c r="J3">
        <f t="shared" ref="J3:J36" si="5">RANK(I3,$I$2:$I$36)</f>
        <v>15</v>
      </c>
      <c r="M3" s="26" t="s">
        <v>279</v>
      </c>
      <c r="N3" s="160">
        <v>8797566</v>
      </c>
      <c r="O3">
        <v>14</v>
      </c>
      <c r="P3">
        <v>15</v>
      </c>
      <c r="Q3">
        <f t="shared" ref="Q3:Q19" si="6">O3-P3</f>
        <v>-1</v>
      </c>
      <c r="R3" s="26" t="s">
        <v>250</v>
      </c>
      <c r="S3" s="160">
        <v>60536709</v>
      </c>
      <c r="T3">
        <v>22</v>
      </c>
      <c r="U3">
        <v>23</v>
      </c>
      <c r="V3">
        <f t="shared" si="2"/>
        <v>-1</v>
      </c>
    </row>
    <row r="4" spans="1:22" ht="17.399999999999999" x14ac:dyDescent="0.4">
      <c r="A4" s="26" t="s">
        <v>280</v>
      </c>
      <c r="B4" t="s">
        <v>12</v>
      </c>
      <c r="C4">
        <v>0.47375243902206421</v>
      </c>
      <c r="D4">
        <v>18</v>
      </c>
      <c r="E4">
        <v>11375158</v>
      </c>
      <c r="F4">
        <f t="shared" si="0"/>
        <v>16.246942412814711</v>
      </c>
      <c r="G4">
        <f t="shared" si="3"/>
        <v>1.01095974906407</v>
      </c>
      <c r="H4">
        <f t="shared" si="4"/>
        <v>1.01095974906407</v>
      </c>
      <c r="I4">
        <f t="shared" si="1"/>
        <v>0.4789446468722372</v>
      </c>
      <c r="J4">
        <f t="shared" si="5"/>
        <v>22</v>
      </c>
      <c r="M4" s="26" t="s">
        <v>280</v>
      </c>
      <c r="N4" s="160">
        <v>11375158</v>
      </c>
      <c r="O4">
        <v>18</v>
      </c>
      <c r="P4">
        <v>22</v>
      </c>
      <c r="Q4">
        <f t="shared" si="6"/>
        <v>-4</v>
      </c>
      <c r="R4" s="27" t="s">
        <v>252</v>
      </c>
      <c r="S4" s="160">
        <v>126785797</v>
      </c>
      <c r="T4">
        <v>20</v>
      </c>
      <c r="U4">
        <v>19</v>
      </c>
      <c r="V4">
        <f t="shared" si="2"/>
        <v>1</v>
      </c>
    </row>
    <row r="5" spans="1:22" ht="17.399999999999999" x14ac:dyDescent="0.4">
      <c r="A5" s="26" t="s">
        <v>221</v>
      </c>
      <c r="B5" t="s">
        <v>13</v>
      </c>
      <c r="C5">
        <v>0.49719348549842834</v>
      </c>
      <c r="D5">
        <v>16</v>
      </c>
      <c r="E5">
        <v>36540268</v>
      </c>
      <c r="F5">
        <f t="shared" si="0"/>
        <v>17.413925443315261</v>
      </c>
      <c r="G5">
        <f t="shared" si="3"/>
        <v>0.94321093071078221</v>
      </c>
      <c r="H5">
        <f t="shared" si="4"/>
        <v>1.0567890692892177</v>
      </c>
      <c r="I5">
        <f t="shared" si="1"/>
        <v>0.52542864079654628</v>
      </c>
      <c r="J5">
        <f t="shared" si="5"/>
        <v>18</v>
      </c>
      <c r="M5" s="26" t="s">
        <v>221</v>
      </c>
      <c r="N5" s="160">
        <v>36540268</v>
      </c>
      <c r="O5">
        <v>16</v>
      </c>
      <c r="P5">
        <v>18</v>
      </c>
      <c r="Q5">
        <f t="shared" si="6"/>
        <v>-2</v>
      </c>
      <c r="R5" s="27" t="s">
        <v>283</v>
      </c>
      <c r="S5" s="160">
        <v>51466201</v>
      </c>
      <c r="T5">
        <v>25</v>
      </c>
      <c r="U5">
        <v>24</v>
      </c>
      <c r="V5">
        <f t="shared" si="2"/>
        <v>1</v>
      </c>
    </row>
    <row r="6" spans="1:22" ht="17.399999999999999" x14ac:dyDescent="0.4">
      <c r="A6" s="26" t="s">
        <v>274</v>
      </c>
      <c r="B6" t="s">
        <v>14</v>
      </c>
      <c r="C6">
        <v>0.55247068405151367</v>
      </c>
      <c r="D6">
        <v>4</v>
      </c>
      <c r="E6">
        <v>8451840</v>
      </c>
      <c r="F6">
        <f t="shared" si="0"/>
        <v>15.949894727108234</v>
      </c>
      <c r="G6">
        <f t="shared" si="3"/>
        <v>1.0297876635387337</v>
      </c>
      <c r="H6">
        <f t="shared" si="4"/>
        <v>1.0297876635387337</v>
      </c>
      <c r="I6">
        <f t="shared" si="1"/>
        <v>0.56892749490305428</v>
      </c>
      <c r="J6">
        <f t="shared" si="5"/>
        <v>9</v>
      </c>
      <c r="M6" s="26" t="s">
        <v>274</v>
      </c>
      <c r="N6" s="160">
        <v>8451840</v>
      </c>
      <c r="O6">
        <v>4</v>
      </c>
      <c r="P6">
        <v>9</v>
      </c>
      <c r="Q6">
        <f t="shared" si="6"/>
        <v>-5</v>
      </c>
      <c r="R6" s="27" t="s">
        <v>258</v>
      </c>
      <c r="S6" s="160">
        <v>596336</v>
      </c>
      <c r="T6">
        <v>3</v>
      </c>
      <c r="U6">
        <v>1</v>
      </c>
      <c r="V6">
        <f t="shared" si="2"/>
        <v>2</v>
      </c>
    </row>
    <row r="7" spans="1:22" ht="17.399999999999999" x14ac:dyDescent="0.4">
      <c r="A7" s="26" t="s">
        <v>223</v>
      </c>
      <c r="B7" t="s">
        <v>15</v>
      </c>
      <c r="C7">
        <v>0.33246418833732605</v>
      </c>
      <c r="D7">
        <v>33</v>
      </c>
      <c r="E7">
        <v>18470439</v>
      </c>
      <c r="F7">
        <f t="shared" si="0"/>
        <v>16.731682120165836</v>
      </c>
      <c r="G7">
        <f t="shared" si="3"/>
        <v>0.98167086290274097</v>
      </c>
      <c r="H7">
        <f t="shared" si="4"/>
        <v>1.0183291370972589</v>
      </c>
      <c r="I7">
        <f t="shared" si="1"/>
        <v>0.33855797002528981</v>
      </c>
      <c r="J7">
        <f t="shared" si="5"/>
        <v>35</v>
      </c>
      <c r="M7" s="26" t="s">
        <v>223</v>
      </c>
      <c r="N7" s="160">
        <v>18470439</v>
      </c>
      <c r="O7">
        <v>33</v>
      </c>
      <c r="P7">
        <v>35</v>
      </c>
      <c r="Q7">
        <f t="shared" si="6"/>
        <v>-2</v>
      </c>
      <c r="R7" s="27" t="s">
        <v>284</v>
      </c>
      <c r="S7" s="160">
        <v>1942248</v>
      </c>
      <c r="T7">
        <v>30</v>
      </c>
      <c r="U7">
        <v>26</v>
      </c>
      <c r="V7">
        <f t="shared" si="2"/>
        <v>4</v>
      </c>
    </row>
    <row r="8" spans="1:22" ht="17.399999999999999" x14ac:dyDescent="0.4">
      <c r="A8" s="27" t="s">
        <v>226</v>
      </c>
      <c r="B8" t="s">
        <v>16</v>
      </c>
      <c r="C8">
        <v>0.40677767992019653</v>
      </c>
      <c r="D8">
        <v>27</v>
      </c>
      <c r="E8">
        <v>10594438</v>
      </c>
      <c r="F8">
        <f t="shared" si="0"/>
        <v>16.175839704389034</v>
      </c>
      <c r="G8">
        <f t="shared" si="3"/>
        <v>1.0154035354505224</v>
      </c>
      <c r="H8">
        <f t="shared" si="4"/>
        <v>1.0154035354505224</v>
      </c>
      <c r="I8">
        <f t="shared" si="1"/>
        <v>0.41304349433332854</v>
      </c>
      <c r="J8">
        <f t="shared" si="5"/>
        <v>29</v>
      </c>
      <c r="M8" s="27" t="s">
        <v>226</v>
      </c>
      <c r="N8" s="160">
        <v>10594438</v>
      </c>
      <c r="O8">
        <v>27</v>
      </c>
      <c r="P8">
        <v>29</v>
      </c>
      <c r="Q8">
        <f t="shared" si="6"/>
        <v>-2</v>
      </c>
      <c r="R8" s="27" t="s">
        <v>261</v>
      </c>
      <c r="S8" s="160">
        <v>124777324</v>
      </c>
      <c r="T8">
        <v>35</v>
      </c>
      <c r="U8">
        <v>34</v>
      </c>
      <c r="V8">
        <f t="shared" si="2"/>
        <v>1</v>
      </c>
    </row>
    <row r="9" spans="1:22" ht="17.399999999999999" x14ac:dyDescent="0.4">
      <c r="A9" s="27" t="s">
        <v>281</v>
      </c>
      <c r="B9" t="s">
        <v>17</v>
      </c>
      <c r="C9">
        <v>0.52295601367950439</v>
      </c>
      <c r="D9">
        <v>11</v>
      </c>
      <c r="E9">
        <v>82657002</v>
      </c>
      <c r="F9">
        <f t="shared" si="0"/>
        <v>18.230210097336165</v>
      </c>
      <c r="G9">
        <f t="shared" si="3"/>
        <v>0.90097726449776971</v>
      </c>
      <c r="H9">
        <f t="shared" si="4"/>
        <v>1.0990227355022304</v>
      </c>
      <c r="I9">
        <f t="shared" si="1"/>
        <v>0.57474054870139069</v>
      </c>
      <c r="J9">
        <f t="shared" si="5"/>
        <v>6</v>
      </c>
      <c r="M9" s="27" t="s">
        <v>281</v>
      </c>
      <c r="N9" s="160">
        <v>82657002</v>
      </c>
      <c r="O9">
        <v>11</v>
      </c>
      <c r="P9">
        <v>6</v>
      </c>
      <c r="Q9">
        <f t="shared" si="6"/>
        <v>5</v>
      </c>
      <c r="R9" s="27" t="s">
        <v>285</v>
      </c>
      <c r="S9" s="160">
        <v>17131296</v>
      </c>
      <c r="T9">
        <v>1</v>
      </c>
      <c r="U9">
        <v>12</v>
      </c>
      <c r="V9">
        <f t="shared" si="2"/>
        <v>-11</v>
      </c>
    </row>
    <row r="10" spans="1:22" ht="17.399999999999999" x14ac:dyDescent="0.4">
      <c r="A10" s="27" t="s">
        <v>228</v>
      </c>
      <c r="B10" t="s">
        <v>18</v>
      </c>
      <c r="C10">
        <v>0.55302739143371582</v>
      </c>
      <c r="D10">
        <v>2</v>
      </c>
      <c r="E10">
        <v>5764980</v>
      </c>
      <c r="F10">
        <f t="shared" si="0"/>
        <v>15.567312242468525</v>
      </c>
      <c r="G10">
        <f t="shared" si="3"/>
        <v>1.055095739642788</v>
      </c>
      <c r="H10">
        <f t="shared" si="4"/>
        <v>1.055095739642788</v>
      </c>
      <c r="I10">
        <f t="shared" si="1"/>
        <v>0.58349684460747808</v>
      </c>
      <c r="J10">
        <f t="shared" si="5"/>
        <v>4</v>
      </c>
      <c r="M10" s="27" t="s">
        <v>228</v>
      </c>
      <c r="N10" s="160">
        <v>5764980</v>
      </c>
      <c r="O10">
        <v>2</v>
      </c>
      <c r="P10">
        <v>4</v>
      </c>
      <c r="Q10">
        <f t="shared" si="6"/>
        <v>-2</v>
      </c>
      <c r="R10" s="27" t="s">
        <v>265</v>
      </c>
      <c r="S10" s="160">
        <v>5276968</v>
      </c>
      <c r="T10">
        <v>5</v>
      </c>
      <c r="U10">
        <v>5</v>
      </c>
      <c r="V10">
        <f t="shared" si="2"/>
        <v>0</v>
      </c>
    </row>
    <row r="11" spans="1:22" ht="17.399999999999999" x14ac:dyDescent="0.4">
      <c r="A11" s="27" t="s">
        <v>272</v>
      </c>
      <c r="B11" t="s">
        <v>19</v>
      </c>
      <c r="C11">
        <v>0.47024968266487122</v>
      </c>
      <c r="D11">
        <v>19</v>
      </c>
      <c r="E11">
        <v>46593236</v>
      </c>
      <c r="F11">
        <f t="shared" si="0"/>
        <v>17.656965938345969</v>
      </c>
      <c r="G11">
        <f t="shared" si="3"/>
        <v>0.93022804042720963</v>
      </c>
      <c r="H11">
        <f t="shared" si="4"/>
        <v>1.0697719595727904</v>
      </c>
      <c r="I11">
        <f t="shared" si="1"/>
        <v>0.50305992451288206</v>
      </c>
      <c r="J11">
        <f t="shared" si="5"/>
        <v>20</v>
      </c>
      <c r="M11" s="27" t="s">
        <v>272</v>
      </c>
      <c r="N11" s="160">
        <v>46593236</v>
      </c>
      <c r="O11">
        <v>19</v>
      </c>
      <c r="P11">
        <v>20</v>
      </c>
      <c r="Q11">
        <f t="shared" si="6"/>
        <v>-1</v>
      </c>
      <c r="R11" s="27" t="s">
        <v>263</v>
      </c>
      <c r="S11" s="160">
        <v>4793900</v>
      </c>
      <c r="T11">
        <v>7</v>
      </c>
      <c r="U11">
        <v>7</v>
      </c>
      <c r="V11">
        <f t="shared" si="2"/>
        <v>0</v>
      </c>
    </row>
    <row r="12" spans="1:22" ht="17.399999999999999" x14ac:dyDescent="0.4">
      <c r="A12" s="27" t="s">
        <v>230</v>
      </c>
      <c r="B12" t="s">
        <v>20</v>
      </c>
      <c r="C12">
        <v>0.4544525146484375</v>
      </c>
      <c r="D12">
        <v>21</v>
      </c>
      <c r="E12">
        <v>1317384</v>
      </c>
      <c r="F12">
        <f t="shared" si="0"/>
        <v>14.091158509980621</v>
      </c>
      <c r="G12">
        <f t="shared" si="3"/>
        <v>1.1656248713037964</v>
      </c>
      <c r="H12">
        <f t="shared" si="4"/>
        <v>1.1656248713037964</v>
      </c>
      <c r="I12">
        <f t="shared" si="1"/>
        <v>0.52972115390077168</v>
      </c>
      <c r="J12">
        <f t="shared" si="5"/>
        <v>16</v>
      </c>
      <c r="M12" s="27" t="s">
        <v>230</v>
      </c>
      <c r="N12" s="160">
        <v>1317384</v>
      </c>
      <c r="O12">
        <v>21</v>
      </c>
      <c r="P12">
        <v>16</v>
      </c>
      <c r="Q12">
        <f t="shared" si="6"/>
        <v>5</v>
      </c>
      <c r="R12" s="27" t="s">
        <v>267</v>
      </c>
      <c r="S12" s="160">
        <v>37974826</v>
      </c>
      <c r="T12">
        <v>28</v>
      </c>
      <c r="U12">
        <v>28</v>
      </c>
      <c r="V12">
        <f t="shared" si="2"/>
        <v>0</v>
      </c>
    </row>
    <row r="13" spans="1:22" ht="17.399999999999999" x14ac:dyDescent="0.4">
      <c r="A13" s="27" t="s">
        <v>282</v>
      </c>
      <c r="B13" t="s">
        <v>21</v>
      </c>
      <c r="C13">
        <v>0.5397983193397522</v>
      </c>
      <c r="D13">
        <v>6</v>
      </c>
      <c r="E13">
        <v>5508214</v>
      </c>
      <c r="F13">
        <f t="shared" si="0"/>
        <v>15.521750990654009</v>
      </c>
      <c r="G13">
        <f t="shared" si="3"/>
        <v>1.0581927795779882</v>
      </c>
      <c r="H13">
        <f t="shared" si="4"/>
        <v>1.0581927795779882</v>
      </c>
      <c r="I13">
        <f t="shared" si="1"/>
        <v>0.57121068395365893</v>
      </c>
      <c r="J13">
        <f t="shared" si="5"/>
        <v>8</v>
      </c>
      <c r="M13" s="27" t="s">
        <v>282</v>
      </c>
      <c r="N13" s="160">
        <v>5508214</v>
      </c>
      <c r="O13">
        <v>6</v>
      </c>
      <c r="P13">
        <v>8</v>
      </c>
      <c r="Q13">
        <f t="shared" si="6"/>
        <v>-2</v>
      </c>
      <c r="R13" s="27" t="s">
        <v>269</v>
      </c>
      <c r="S13" s="160">
        <v>10300300</v>
      </c>
      <c r="T13">
        <v>24</v>
      </c>
      <c r="U13">
        <v>25</v>
      </c>
      <c r="V13">
        <f t="shared" si="2"/>
        <v>-1</v>
      </c>
    </row>
    <row r="14" spans="1:22" ht="17.399999999999999" x14ac:dyDescent="0.4">
      <c r="A14" s="27" t="s">
        <v>234</v>
      </c>
      <c r="B14" t="s">
        <v>22</v>
      </c>
      <c r="C14">
        <v>0.5226893424987793</v>
      </c>
      <c r="D14">
        <v>12</v>
      </c>
      <c r="E14">
        <v>66865144</v>
      </c>
      <c r="F14">
        <f t="shared" si="0"/>
        <v>18.018188372879777</v>
      </c>
      <c r="G14">
        <f t="shared" si="3"/>
        <v>0.91157914906915882</v>
      </c>
      <c r="H14">
        <f t="shared" si="4"/>
        <v>1.0884208509308411</v>
      </c>
      <c r="I14">
        <f t="shared" si="1"/>
        <v>0.56890597893500316</v>
      </c>
      <c r="J14">
        <f t="shared" si="5"/>
        <v>10</v>
      </c>
      <c r="M14" s="27" t="s">
        <v>234</v>
      </c>
      <c r="N14" s="160">
        <v>66865144</v>
      </c>
      <c r="O14">
        <v>12</v>
      </c>
      <c r="P14">
        <v>10</v>
      </c>
      <c r="Q14">
        <f t="shared" si="6"/>
        <v>2</v>
      </c>
      <c r="R14" s="27" t="s">
        <v>286</v>
      </c>
      <c r="S14" s="160">
        <v>5439232</v>
      </c>
      <c r="T14">
        <v>32</v>
      </c>
      <c r="U14">
        <v>31</v>
      </c>
      <c r="V14">
        <f t="shared" si="2"/>
        <v>1</v>
      </c>
    </row>
    <row r="15" spans="1:22" ht="17.399999999999999" x14ac:dyDescent="0.4">
      <c r="A15" s="26" t="s">
        <v>276</v>
      </c>
      <c r="B15" t="s">
        <v>23</v>
      </c>
      <c r="C15">
        <v>0.52073365449905396</v>
      </c>
      <c r="D15">
        <v>13</v>
      </c>
      <c r="E15">
        <v>66058859</v>
      </c>
      <c r="F15">
        <f t="shared" si="0"/>
        <v>18.006056705600944</v>
      </c>
      <c r="G15">
        <f t="shared" si="3"/>
        <v>0.91219332990373259</v>
      </c>
      <c r="H15">
        <f t="shared" si="4"/>
        <v>1.0878066700962674</v>
      </c>
      <c r="I15">
        <f t="shared" si="1"/>
        <v>0.56645754270767612</v>
      </c>
      <c r="J15">
        <f t="shared" si="5"/>
        <v>11</v>
      </c>
      <c r="M15" s="26" t="s">
        <v>276</v>
      </c>
      <c r="N15" s="160">
        <v>66058859</v>
      </c>
      <c r="O15">
        <v>13</v>
      </c>
      <c r="P15">
        <v>11</v>
      </c>
      <c r="Q15">
        <f t="shared" si="6"/>
        <v>2</v>
      </c>
      <c r="R15" s="27" t="s">
        <v>271</v>
      </c>
      <c r="S15" s="160">
        <v>2066388</v>
      </c>
      <c r="T15">
        <v>23</v>
      </c>
      <c r="U15">
        <v>21</v>
      </c>
      <c r="V15">
        <f t="shared" si="2"/>
        <v>2</v>
      </c>
    </row>
    <row r="16" spans="1:22" ht="17.399999999999999" x14ac:dyDescent="0.4">
      <c r="A16" s="26" t="s">
        <v>238</v>
      </c>
      <c r="B16" t="s">
        <v>24</v>
      </c>
      <c r="C16">
        <v>0.36786851286888123</v>
      </c>
      <c r="D16">
        <v>31</v>
      </c>
      <c r="E16">
        <v>10754679</v>
      </c>
      <c r="F16">
        <f t="shared" si="0"/>
        <v>16.190851473655563</v>
      </c>
      <c r="G16">
        <f t="shared" si="3"/>
        <v>1.0144620776395232</v>
      </c>
      <c r="H16">
        <f t="shared" si="4"/>
        <v>1.0144620776395232</v>
      </c>
      <c r="I16">
        <f t="shared" si="1"/>
        <v>0.37318865586312694</v>
      </c>
      <c r="J16">
        <f t="shared" si="5"/>
        <v>32</v>
      </c>
      <c r="M16" s="26" t="s">
        <v>238</v>
      </c>
      <c r="N16" s="160">
        <v>10754679</v>
      </c>
      <c r="O16">
        <v>31</v>
      </c>
      <c r="P16">
        <v>32</v>
      </c>
      <c r="Q16">
        <f t="shared" si="6"/>
        <v>-1</v>
      </c>
      <c r="R16" s="27" t="s">
        <v>273</v>
      </c>
      <c r="S16" s="160">
        <v>10057698</v>
      </c>
      <c r="T16">
        <v>9</v>
      </c>
      <c r="U16">
        <v>13</v>
      </c>
      <c r="V16">
        <f t="shared" si="2"/>
        <v>-4</v>
      </c>
    </row>
    <row r="17" spans="1:22" ht="17.399999999999999" x14ac:dyDescent="0.4">
      <c r="A17" s="26" t="s">
        <v>240</v>
      </c>
      <c r="B17" t="s">
        <v>25</v>
      </c>
      <c r="C17">
        <v>0.38197094202041626</v>
      </c>
      <c r="D17">
        <v>29</v>
      </c>
      <c r="E17">
        <v>9787966</v>
      </c>
      <c r="F17">
        <f t="shared" si="0"/>
        <v>16.096664229897474</v>
      </c>
      <c r="G17">
        <f t="shared" si="3"/>
        <v>1.0203980520516935</v>
      </c>
      <c r="H17">
        <f t="shared" si="4"/>
        <v>1.0203980520516935</v>
      </c>
      <c r="I17">
        <f t="shared" si="1"/>
        <v>0.38976240517798311</v>
      </c>
      <c r="J17">
        <f t="shared" si="5"/>
        <v>30</v>
      </c>
      <c r="M17" s="26" t="s">
        <v>240</v>
      </c>
      <c r="N17" s="160">
        <v>9787966</v>
      </c>
      <c r="O17">
        <v>29</v>
      </c>
      <c r="P17">
        <v>30</v>
      </c>
      <c r="Q17">
        <f t="shared" si="6"/>
        <v>-1</v>
      </c>
      <c r="R17" s="27" t="s">
        <v>275</v>
      </c>
      <c r="S17" s="160">
        <v>81101892</v>
      </c>
      <c r="T17">
        <v>34</v>
      </c>
      <c r="U17">
        <v>33</v>
      </c>
      <c r="V17">
        <f t="shared" si="2"/>
        <v>1</v>
      </c>
    </row>
    <row r="18" spans="1:22" ht="17.399999999999999" x14ac:dyDescent="0.4">
      <c r="A18" s="26" t="s">
        <v>245</v>
      </c>
      <c r="B18" t="s">
        <v>26</v>
      </c>
      <c r="C18">
        <v>0.49571347236633301</v>
      </c>
      <c r="D18">
        <v>17</v>
      </c>
      <c r="E18">
        <v>4807388</v>
      </c>
      <c r="F18">
        <f t="shared" si="0"/>
        <v>15.385664459241816</v>
      </c>
      <c r="G18">
        <f t="shared" si="3"/>
        <v>1.0675525173598488</v>
      </c>
      <c r="H18">
        <f t="shared" si="4"/>
        <v>1.0675525173598488</v>
      </c>
      <c r="I18">
        <f t="shared" si="1"/>
        <v>0.5292001653138706</v>
      </c>
      <c r="J18">
        <f t="shared" si="5"/>
        <v>17</v>
      </c>
      <c r="M18" s="26" t="s">
        <v>245</v>
      </c>
      <c r="N18" s="160">
        <v>4807388</v>
      </c>
      <c r="O18">
        <v>17</v>
      </c>
      <c r="P18">
        <v>17</v>
      </c>
      <c r="Q18">
        <f t="shared" si="6"/>
        <v>0</v>
      </c>
      <c r="R18" s="26" t="s">
        <v>277</v>
      </c>
      <c r="S18" s="160">
        <v>325147121</v>
      </c>
      <c r="T18">
        <v>8</v>
      </c>
      <c r="U18">
        <v>3</v>
      </c>
      <c r="V18">
        <f t="shared" si="2"/>
        <v>5</v>
      </c>
    </row>
    <row r="19" spans="1:22" ht="17.399999999999999" x14ac:dyDescent="0.4">
      <c r="A19" s="26" t="s">
        <v>243</v>
      </c>
      <c r="B19" t="s">
        <v>27</v>
      </c>
      <c r="C19">
        <v>0.52658873796463013</v>
      </c>
      <c r="D19">
        <v>10</v>
      </c>
      <c r="E19">
        <v>343400</v>
      </c>
      <c r="F19">
        <f t="shared" si="0"/>
        <v>12.746651227445513</v>
      </c>
      <c r="G19">
        <f t="shared" si="3"/>
        <v>1.2885741150077112</v>
      </c>
      <c r="H19">
        <f t="shared" si="4"/>
        <v>1.2885741150077112</v>
      </c>
      <c r="I19">
        <f t="shared" si="1"/>
        <v>0.67854861699580082</v>
      </c>
      <c r="J19">
        <f t="shared" si="5"/>
        <v>2</v>
      </c>
      <c r="M19" s="26" t="s">
        <v>243</v>
      </c>
      <c r="N19" s="160">
        <v>343400</v>
      </c>
      <c r="O19">
        <v>10</v>
      </c>
      <c r="P19">
        <v>2</v>
      </c>
      <c r="Q19">
        <f t="shared" si="6"/>
        <v>8</v>
      </c>
    </row>
    <row r="20" spans="1:22" ht="17.399999999999999" x14ac:dyDescent="0.4">
      <c r="A20" s="26" t="s">
        <v>248</v>
      </c>
      <c r="B20" t="s">
        <v>28</v>
      </c>
      <c r="C20">
        <v>0.41615128517150879</v>
      </c>
      <c r="D20">
        <v>26</v>
      </c>
      <c r="E20">
        <v>8713300</v>
      </c>
      <c r="F20">
        <f t="shared" si="0"/>
        <v>15.980361151930218</v>
      </c>
      <c r="G20">
        <f t="shared" si="3"/>
        <v>1.0278243819748487</v>
      </c>
      <c r="H20">
        <f t="shared" si="4"/>
        <v>1.0278243819748487</v>
      </c>
      <c r="I20">
        <f t="shared" si="1"/>
        <v>0.42773043748944506</v>
      </c>
      <c r="J20">
        <f t="shared" si="5"/>
        <v>27</v>
      </c>
    </row>
    <row r="21" spans="1:22" ht="17.399999999999999" x14ac:dyDescent="0.4">
      <c r="A21" s="26" t="s">
        <v>250</v>
      </c>
      <c r="B21" t="s">
        <v>29</v>
      </c>
      <c r="C21">
        <v>0.43980580568313599</v>
      </c>
      <c r="D21">
        <v>22</v>
      </c>
      <c r="E21">
        <v>60536709</v>
      </c>
      <c r="F21">
        <f t="shared" si="0"/>
        <v>17.918760499327025</v>
      </c>
      <c r="G21">
        <f t="shared" si="3"/>
        <v>0.91663733243906198</v>
      </c>
      <c r="H21">
        <f t="shared" si="4"/>
        <v>1.083362667560938</v>
      </c>
      <c r="I21">
        <f t="shared" si="1"/>
        <v>0.47646919085366973</v>
      </c>
      <c r="J21">
        <f t="shared" si="5"/>
        <v>23</v>
      </c>
    </row>
    <row r="22" spans="1:22" ht="17.399999999999999" x14ac:dyDescent="0.4">
      <c r="A22" s="27" t="s">
        <v>252</v>
      </c>
      <c r="B22" t="s">
        <v>30</v>
      </c>
      <c r="C22">
        <v>0.46856337785720825</v>
      </c>
      <c r="D22">
        <v>20</v>
      </c>
      <c r="E22">
        <v>126785797</v>
      </c>
      <c r="F22">
        <f t="shared" si="0"/>
        <v>18.658009582652685</v>
      </c>
      <c r="G22">
        <f t="shared" si="3"/>
        <v>0.88031924048258248</v>
      </c>
      <c r="H22">
        <f t="shared" si="4"/>
        <v>1.1196807595174176</v>
      </c>
      <c r="I22">
        <f t="shared" si="1"/>
        <v>0.52464139880120564</v>
      </c>
      <c r="J22">
        <f t="shared" si="5"/>
        <v>19</v>
      </c>
    </row>
    <row r="23" spans="1:22" ht="17.399999999999999" x14ac:dyDescent="0.4">
      <c r="A23" s="27" t="s">
        <v>283</v>
      </c>
      <c r="B23" t="s">
        <v>31</v>
      </c>
      <c r="C23">
        <v>0.42634189128875732</v>
      </c>
      <c r="D23">
        <v>25</v>
      </c>
      <c r="E23">
        <v>51466201</v>
      </c>
      <c r="F23">
        <f t="shared" si="0"/>
        <v>17.756435858918447</v>
      </c>
      <c r="G23">
        <f t="shared" si="3"/>
        <v>0.92501698850041703</v>
      </c>
      <c r="H23">
        <f t="shared" si="4"/>
        <v>1.0749830114995831</v>
      </c>
      <c r="I23">
        <f t="shared" si="1"/>
        <v>0.45831029022601621</v>
      </c>
      <c r="J23">
        <f t="shared" si="5"/>
        <v>24</v>
      </c>
    </row>
    <row r="24" spans="1:22" ht="17.399999999999999" x14ac:dyDescent="0.4">
      <c r="A24" s="27" t="s">
        <v>258</v>
      </c>
      <c r="B24" t="s">
        <v>32</v>
      </c>
      <c r="C24">
        <v>0.55252903699874878</v>
      </c>
      <c r="D24">
        <v>3</v>
      </c>
      <c r="E24">
        <v>596336</v>
      </c>
      <c r="F24">
        <f t="shared" si="0"/>
        <v>13.298559545584688</v>
      </c>
      <c r="G24">
        <f t="shared" si="3"/>
        <v>1.2350965357124633</v>
      </c>
      <c r="H24">
        <f t="shared" si="4"/>
        <v>1.2350965357124633</v>
      </c>
      <c r="I24">
        <f t="shared" si="1"/>
        <v>0.68242669947769807</v>
      </c>
      <c r="J24">
        <f t="shared" si="5"/>
        <v>1</v>
      </c>
    </row>
    <row r="25" spans="1:22" ht="17.399999999999999" x14ac:dyDescent="0.4">
      <c r="A25" s="27" t="s">
        <v>284</v>
      </c>
      <c r="B25" t="s">
        <v>33</v>
      </c>
      <c r="C25">
        <v>0.38059282302856445</v>
      </c>
      <c r="D25">
        <v>30</v>
      </c>
      <c r="E25">
        <v>1942248</v>
      </c>
      <c r="F25">
        <f t="shared" si="0"/>
        <v>14.47935662307858</v>
      </c>
      <c r="G25">
        <f t="shared" si="3"/>
        <v>1.1343739402438515</v>
      </c>
      <c r="H25">
        <f t="shared" si="4"/>
        <v>1.1343739402438515</v>
      </c>
      <c r="I25">
        <f t="shared" si="1"/>
        <v>0.43173458028744355</v>
      </c>
      <c r="J25">
        <f t="shared" si="5"/>
        <v>26</v>
      </c>
    </row>
    <row r="26" spans="1:22" ht="17.399999999999999" x14ac:dyDescent="0.4">
      <c r="A26" s="27" t="s">
        <v>261</v>
      </c>
      <c r="B26" t="s">
        <v>34</v>
      </c>
      <c r="C26">
        <v>0.30785831809043884</v>
      </c>
      <c r="D26">
        <v>35</v>
      </c>
      <c r="E26">
        <v>124777324</v>
      </c>
      <c r="F26">
        <f t="shared" si="0"/>
        <v>18.642041298672442</v>
      </c>
      <c r="G26">
        <f t="shared" si="3"/>
        <v>0.88107329887136521</v>
      </c>
      <c r="H26">
        <f t="shared" si="4"/>
        <v>1.1189267011286348</v>
      </c>
      <c r="I26">
        <f t="shared" si="1"/>
        <v>0.34447089227594463</v>
      </c>
      <c r="J26">
        <f t="shared" si="5"/>
        <v>34</v>
      </c>
    </row>
    <row r="27" spans="1:22" ht="17.399999999999999" x14ac:dyDescent="0.4">
      <c r="A27" s="27" t="s">
        <v>285</v>
      </c>
      <c r="B27" t="s">
        <v>35</v>
      </c>
      <c r="C27">
        <v>0.55502867698669434</v>
      </c>
      <c r="D27">
        <v>1</v>
      </c>
      <c r="E27">
        <v>17131296</v>
      </c>
      <c r="F27">
        <f t="shared" si="0"/>
        <v>16.656417524181034</v>
      </c>
      <c r="G27">
        <f t="shared" si="3"/>
        <v>0.98610669436404785</v>
      </c>
      <c r="H27">
        <f t="shared" si="4"/>
        <v>1.013893305635952</v>
      </c>
      <c r="I27">
        <f t="shared" si="1"/>
        <v>0.56273986003278853</v>
      </c>
      <c r="J27">
        <f t="shared" si="5"/>
        <v>12</v>
      </c>
    </row>
    <row r="28" spans="1:22" ht="17.399999999999999" x14ac:dyDescent="0.4">
      <c r="A28" s="27" t="s">
        <v>265</v>
      </c>
      <c r="B28" t="s">
        <v>36</v>
      </c>
      <c r="C28">
        <v>0.54587501287460327</v>
      </c>
      <c r="D28">
        <v>5</v>
      </c>
      <c r="E28">
        <v>5276968</v>
      </c>
      <c r="F28">
        <f t="shared" si="0"/>
        <v>15.478862248317874</v>
      </c>
      <c r="G28">
        <f t="shared" si="3"/>
        <v>1.0611248140348626</v>
      </c>
      <c r="H28">
        <f t="shared" si="4"/>
        <v>1.0611248140348626</v>
      </c>
      <c r="I28">
        <f t="shared" si="1"/>
        <v>0.57924152152284158</v>
      </c>
      <c r="J28">
        <f t="shared" si="5"/>
        <v>5</v>
      </c>
    </row>
    <row r="29" spans="1:22" ht="17.399999999999999" x14ac:dyDescent="0.4">
      <c r="A29" s="27" t="s">
        <v>263</v>
      </c>
      <c r="B29" t="s">
        <v>37</v>
      </c>
      <c r="C29">
        <v>0.53795284032821655</v>
      </c>
      <c r="D29">
        <v>7</v>
      </c>
      <c r="E29">
        <v>4793900</v>
      </c>
      <c r="F29">
        <f t="shared" si="0"/>
        <v>15.382854834351313</v>
      </c>
      <c r="G29">
        <f t="shared" si="3"/>
        <v>1.0677475021111835</v>
      </c>
      <c r="H29">
        <f t="shared" si="4"/>
        <v>1.0677475021111835</v>
      </c>
      <c r="I29">
        <f t="shared" si="1"/>
        <v>0.57439780151406961</v>
      </c>
      <c r="J29">
        <f t="shared" si="5"/>
        <v>7</v>
      </c>
    </row>
    <row r="30" spans="1:22" ht="17.399999999999999" x14ac:dyDescent="0.4">
      <c r="A30" s="27" t="s">
        <v>267</v>
      </c>
      <c r="B30" t="s">
        <v>38</v>
      </c>
      <c r="C30">
        <v>0.39506497979164124</v>
      </c>
      <c r="D30">
        <v>28</v>
      </c>
      <c r="E30">
        <v>37974826</v>
      </c>
      <c r="F30">
        <f t="shared" si="0"/>
        <v>17.452434024473796</v>
      </c>
      <c r="G30">
        <f t="shared" si="3"/>
        <v>0.94112974738563915</v>
      </c>
      <c r="H30">
        <f t="shared" si="4"/>
        <v>1.0588702526143607</v>
      </c>
      <c r="I30">
        <f t="shared" si="1"/>
        <v>0.41832255495106246</v>
      </c>
      <c r="J30">
        <f t="shared" si="5"/>
        <v>28</v>
      </c>
    </row>
    <row r="31" spans="1:22" ht="17.399999999999999" x14ac:dyDescent="0.4">
      <c r="A31" s="27" t="s">
        <v>269</v>
      </c>
      <c r="B31" t="s">
        <v>39</v>
      </c>
      <c r="C31">
        <v>0.43124336004257202</v>
      </c>
      <c r="D31">
        <v>24</v>
      </c>
      <c r="E31">
        <v>10300300</v>
      </c>
      <c r="F31">
        <f t="shared" si="0"/>
        <v>16.147683578989298</v>
      </c>
      <c r="G31">
        <f t="shared" si="3"/>
        <v>1.0171740574659947</v>
      </c>
      <c r="H31">
        <f t="shared" si="4"/>
        <v>1.0171740574659947</v>
      </c>
      <c r="I31">
        <f t="shared" si="1"/>
        <v>0.43864955828977176</v>
      </c>
      <c r="J31">
        <f t="shared" si="5"/>
        <v>25</v>
      </c>
    </row>
    <row r="32" spans="1:22" ht="17.399999999999999" x14ac:dyDescent="0.4">
      <c r="A32" s="27" t="s">
        <v>286</v>
      </c>
      <c r="B32" t="s">
        <v>40</v>
      </c>
      <c r="C32">
        <v>0.36765128374099731</v>
      </c>
      <c r="D32">
        <v>32</v>
      </c>
      <c r="E32">
        <v>5439232</v>
      </c>
      <c r="F32">
        <f t="shared" si="0"/>
        <v>15.509148432395202</v>
      </c>
      <c r="G32">
        <f t="shared" si="3"/>
        <v>1.0590526550387083</v>
      </c>
      <c r="H32">
        <f t="shared" si="4"/>
        <v>1.0590526550387083</v>
      </c>
      <c r="I32">
        <f t="shared" si="1"/>
        <v>0.3893620681742927</v>
      </c>
      <c r="J32">
        <f t="shared" si="5"/>
        <v>31</v>
      </c>
    </row>
    <row r="33" spans="1:10" ht="17.399999999999999" x14ac:dyDescent="0.4">
      <c r="A33" s="27" t="s">
        <v>271</v>
      </c>
      <c r="B33" t="s">
        <v>41</v>
      </c>
      <c r="C33">
        <v>0.43449899554252625</v>
      </c>
      <c r="D33">
        <v>23</v>
      </c>
      <c r="E33">
        <v>2066388</v>
      </c>
      <c r="F33">
        <f t="shared" si="0"/>
        <v>14.541312713545977</v>
      </c>
      <c r="G33">
        <f t="shared" si="3"/>
        <v>1.129540719485169</v>
      </c>
      <c r="H33">
        <f t="shared" si="4"/>
        <v>1.129540719485169</v>
      </c>
      <c r="I33">
        <f t="shared" si="1"/>
        <v>0.49078430804068834</v>
      </c>
      <c r="J33">
        <f t="shared" si="5"/>
        <v>21</v>
      </c>
    </row>
    <row r="34" spans="1:10" ht="17.399999999999999" x14ac:dyDescent="0.4">
      <c r="A34" s="27" t="s">
        <v>273</v>
      </c>
      <c r="B34" t="s">
        <v>42</v>
      </c>
      <c r="C34">
        <v>0.52889424562454224</v>
      </c>
      <c r="D34">
        <v>9</v>
      </c>
      <c r="E34">
        <v>10057698</v>
      </c>
      <c r="F34">
        <f t="shared" si="0"/>
        <v>16.123848869413191</v>
      </c>
      <c r="G34">
        <f t="shared" si="3"/>
        <v>1.0186776716740169</v>
      </c>
      <c r="H34">
        <f t="shared" si="4"/>
        <v>1.0186776716740169</v>
      </c>
      <c r="I34">
        <f t="shared" si="1"/>
        <v>0.53877275869459429</v>
      </c>
      <c r="J34">
        <f t="shared" si="5"/>
        <v>13</v>
      </c>
    </row>
    <row r="35" spans="1:10" ht="17.399999999999999" x14ac:dyDescent="0.4">
      <c r="A35" s="27" t="s">
        <v>275</v>
      </c>
      <c r="B35" t="s">
        <v>43</v>
      </c>
      <c r="C35">
        <v>0.31457245349884033</v>
      </c>
      <c r="D35">
        <v>34</v>
      </c>
      <c r="E35">
        <v>81101892</v>
      </c>
      <c r="F35">
        <f t="shared" si="0"/>
        <v>18.211216848036699</v>
      </c>
      <c r="G35">
        <f t="shared" si="3"/>
        <v>0.90191693184348043</v>
      </c>
      <c r="H35">
        <f t="shared" si="4"/>
        <v>1.0980830681565195</v>
      </c>
      <c r="I35">
        <f t="shared" si="1"/>
        <v>0.34542668489553063</v>
      </c>
      <c r="J35">
        <f t="shared" si="5"/>
        <v>33</v>
      </c>
    </row>
    <row r="36" spans="1:10" ht="17.399999999999999" x14ac:dyDescent="0.4">
      <c r="A36" s="26" t="s">
        <v>277</v>
      </c>
      <c r="B36" t="s">
        <v>44</v>
      </c>
      <c r="C36">
        <v>0.53052318096160889</v>
      </c>
      <c r="D36">
        <v>8</v>
      </c>
      <c r="E36">
        <v>325147121</v>
      </c>
      <c r="F36">
        <f t="shared" si="0"/>
        <v>19.599788317865332</v>
      </c>
      <c r="G36">
        <f t="shared" si="3"/>
        <v>0.83801950094257194</v>
      </c>
      <c r="H36">
        <f t="shared" si="4"/>
        <v>1.1619804990574281</v>
      </c>
      <c r="I36">
        <f t="shared" si="1"/>
        <v>0.61645759057530447</v>
      </c>
      <c r="J36">
        <f t="shared" si="5"/>
        <v>3</v>
      </c>
    </row>
    <row r="37" spans="1:10" x14ac:dyDescent="0.25">
      <c r="F37">
        <f>AVERAGE(F2:F36)</f>
        <v>16.425004824717558</v>
      </c>
    </row>
    <row r="38" spans="1:10" x14ac:dyDescent="0.25">
      <c r="F38">
        <f>EXP(F37)</f>
        <v>13592175.098486448</v>
      </c>
    </row>
    <row r="39" spans="1:10" x14ac:dyDescent="0.25">
      <c r="F39">
        <v>290000000</v>
      </c>
    </row>
    <row r="40" spans="1:10" x14ac:dyDescent="0.25">
      <c r="F40">
        <f>LN(F39)</f>
        <v>19.485391480944795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OECD dashboard</vt:lpstr>
      <vt:lpstr>OECD</vt:lpstr>
      <vt:lpstr>OECD 2018</vt:lpstr>
      <vt:lpstr>OECD_sub</vt:lpstr>
      <vt:lpstr>dashboard</vt:lpstr>
      <vt:lpstr>OECD_sub 2018</vt:lpstr>
      <vt:lpstr>개도국 dashboard</vt:lpstr>
      <vt:lpstr>developing</vt:lpstr>
      <vt:lpstr>Sheet3</vt:lpstr>
      <vt:lpstr>developing_sub</vt:lpstr>
      <vt:lpstr>developing 2018</vt:lpstr>
      <vt:lpstr>developing_sub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김윤호</dc:creator>
  <cp:lastModifiedBy>Kyeong Kyu-Woong</cp:lastModifiedBy>
  <dcterms:created xsi:type="dcterms:W3CDTF">2019-09-05T09:19:14Z</dcterms:created>
  <dcterms:modified xsi:type="dcterms:W3CDTF">2020-02-07T07:05:57Z</dcterms:modified>
</cp:coreProperties>
</file>